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0" yWindow="0" windowWidth="9225" windowHeight="11640" activeTab="0"/>
  </bookViews>
  <sheets>
    <sheet name="ГПЗ 2011" sheetId="1" r:id="rId1"/>
  </sheets>
  <externalReferences>
    <externalReference r:id="rId4"/>
    <externalReference r:id="rId5"/>
    <externalReference r:id="rId6"/>
    <externalReference r:id="rId7"/>
    <externalReference r:id="rId8"/>
  </externalReferences>
  <definedNames>
    <definedName name="_____MG1">#REF!</definedName>
    <definedName name="_____MG2">#REF!</definedName>
    <definedName name="_____SM1">#REF!</definedName>
    <definedName name="_____SO1">#REF!</definedName>
    <definedName name="_____SO2">#REF!</definedName>
    <definedName name="_____SO3">#REF!</definedName>
    <definedName name="_____SO4">#REF!</definedName>
    <definedName name="_____SO5">#REF!</definedName>
    <definedName name="_____SP1">#REF!</definedName>
    <definedName name="_____SP2">#REF!</definedName>
    <definedName name="_____SP3">#REF!</definedName>
    <definedName name="_____SP4">#REF!</definedName>
    <definedName name="_____SP5">#REF!</definedName>
    <definedName name="_____SP6">#REF!</definedName>
    <definedName name="_____SP7">#REF!</definedName>
    <definedName name="_____SP8">#REF!</definedName>
    <definedName name="_____SP9">#REF!</definedName>
    <definedName name="_____VP1">#REF!</definedName>
    <definedName name="_____VP2">#REF!</definedName>
    <definedName name="____MG1">#REF!</definedName>
    <definedName name="____MG2">#REF!</definedName>
    <definedName name="____MG3">#REF!</definedName>
    <definedName name="____SM1">#REF!</definedName>
    <definedName name="____SM2">#REF!</definedName>
    <definedName name="____SO2">#REF!</definedName>
    <definedName name="____SO3">#REF!</definedName>
    <definedName name="____SO4">#REF!</definedName>
    <definedName name="____SO5">#REF!</definedName>
    <definedName name="____SP1">#REF!</definedName>
    <definedName name="____SP2">#REF!</definedName>
    <definedName name="____SP3">#REF!</definedName>
    <definedName name="____SP4">#REF!</definedName>
    <definedName name="____SP5">#REF!</definedName>
    <definedName name="____SP6">#REF!</definedName>
    <definedName name="____SP7">#REF!</definedName>
    <definedName name="____SP8">#REF!</definedName>
    <definedName name="____SP9">#REF!</definedName>
    <definedName name="____VP1">#REF!</definedName>
    <definedName name="____VP2">#REF!</definedName>
    <definedName name="___MG3">#REF!</definedName>
    <definedName name="___SO1">#REF!</definedName>
    <definedName name="__MG1" localSheetId="0">#REF!</definedName>
    <definedName name="__MG1">#REF!</definedName>
    <definedName name="__MG2" localSheetId="0">#REF!</definedName>
    <definedName name="__MG2">#REF!</definedName>
    <definedName name="__MG3" localSheetId="0">#REF!</definedName>
    <definedName name="__MG3">#REF!</definedName>
    <definedName name="__SM1" localSheetId="0">#REF!</definedName>
    <definedName name="__SM1">#REF!</definedName>
    <definedName name="__SM2" localSheetId="0">#REF!</definedName>
    <definedName name="__SM2">#REF!</definedName>
    <definedName name="__SO1" localSheetId="0">#REF!</definedName>
    <definedName name="__SO1">#REF!</definedName>
    <definedName name="__SO2" localSheetId="0">#REF!</definedName>
    <definedName name="__SO2">#REF!</definedName>
    <definedName name="__SO3" localSheetId="0">#REF!</definedName>
    <definedName name="__SO3">#REF!</definedName>
    <definedName name="__SO4" localSheetId="0">#REF!</definedName>
    <definedName name="__SO4">#REF!</definedName>
    <definedName name="__SO5" localSheetId="0">#REF!</definedName>
    <definedName name="__SO5">#REF!</definedName>
    <definedName name="__SP1" localSheetId="0">#REF!</definedName>
    <definedName name="__SP1">#REF!</definedName>
    <definedName name="__SP2" localSheetId="0">#REF!</definedName>
    <definedName name="__SP2">#REF!</definedName>
    <definedName name="__SP3" localSheetId="0">#REF!</definedName>
    <definedName name="__SP3">#REF!</definedName>
    <definedName name="__SP4" localSheetId="0">#REF!</definedName>
    <definedName name="__SP4">#REF!</definedName>
    <definedName name="__SP5" localSheetId="0">#REF!</definedName>
    <definedName name="__SP5">#REF!</definedName>
    <definedName name="__SP6" localSheetId="0">#REF!</definedName>
    <definedName name="__SP6">#REF!</definedName>
    <definedName name="__SP7" localSheetId="0">#REF!</definedName>
    <definedName name="__SP7">#REF!</definedName>
    <definedName name="__SP8" localSheetId="0">#REF!</definedName>
    <definedName name="__SP8">#REF!</definedName>
    <definedName name="__SP9" localSheetId="0">#REF!</definedName>
    <definedName name="__SP9">#REF!</definedName>
    <definedName name="__VP1" localSheetId="0">#REF!</definedName>
    <definedName name="__VP1">#REF!</definedName>
    <definedName name="__VP2" localSheetId="0">#REF!</definedName>
    <definedName name="__VP2">#REF!</definedName>
    <definedName name="_MG1" localSheetId="0">#REF!</definedName>
    <definedName name="_MG1">#REF!</definedName>
    <definedName name="_MG2" localSheetId="0">#REF!</definedName>
    <definedName name="_MG2">#REF!</definedName>
    <definedName name="_SM1" localSheetId="0">#REF!</definedName>
    <definedName name="_SM1">#REF!</definedName>
    <definedName name="_SM2" localSheetId="0">#REF!</definedName>
    <definedName name="_SM2">#REF!</definedName>
    <definedName name="_SO1" localSheetId="0">#REF!</definedName>
    <definedName name="_SO1">#REF!</definedName>
    <definedName name="_SO2" localSheetId="0">#REF!</definedName>
    <definedName name="_SO2">#REF!</definedName>
    <definedName name="_SO3" localSheetId="0">#REF!</definedName>
    <definedName name="_SO3">#REF!</definedName>
    <definedName name="_SO4" localSheetId="0">#REF!</definedName>
    <definedName name="_SO4">#REF!</definedName>
    <definedName name="_SO5" localSheetId="0">#REF!</definedName>
    <definedName name="_SO5">#REF!</definedName>
    <definedName name="_SP1" localSheetId="0">#REF!</definedName>
    <definedName name="_SP1">#REF!</definedName>
    <definedName name="_SP2" localSheetId="0">#REF!</definedName>
    <definedName name="_SP2">#REF!</definedName>
    <definedName name="_SP3" localSheetId="0">#REF!</definedName>
    <definedName name="_SP3">#REF!</definedName>
    <definedName name="_SP4" localSheetId="0">#REF!</definedName>
    <definedName name="_SP4">#REF!</definedName>
    <definedName name="_SP5" localSheetId="0">#REF!</definedName>
    <definedName name="_SP5">#REF!</definedName>
    <definedName name="_SP6" localSheetId="0">#REF!</definedName>
    <definedName name="_SP6">#REF!</definedName>
    <definedName name="_SP7" localSheetId="0">#REF!</definedName>
    <definedName name="_SP7">#REF!</definedName>
    <definedName name="_SP8" localSheetId="0">#REF!</definedName>
    <definedName name="_SP8">#REF!</definedName>
    <definedName name="_SP9" localSheetId="0">#REF!</definedName>
    <definedName name="_SP9">#REF!</definedName>
    <definedName name="_VP1" localSheetId="0">#REF!</definedName>
    <definedName name="_VP1">#REF!</definedName>
    <definedName name="_VP2" localSheetId="0">#REF!</definedName>
    <definedName name="_VP2">#REF!</definedName>
    <definedName name="_xlnm._FilterDatabase" localSheetId="0" hidden="1">'ГПЗ 2011'!$A$13:$V$1045</definedName>
    <definedName name="Data" localSheetId="0">#REF!</definedName>
    <definedName name="Data">#REF!</definedName>
    <definedName name="Grade" localSheetId="0">#REF!</definedName>
    <definedName name="Grade">#REF!</definedName>
    <definedName name="Grade_Table" localSheetId="0">#REF!</definedName>
    <definedName name="Grade_Table">#REF!</definedName>
    <definedName name="OLE_LINK10" localSheetId="0">'ГПЗ 2011'!#REF!</definedName>
    <definedName name="OLE_LINK5" localSheetId="0">'ГПЗ 2011'!#REF!</definedName>
    <definedName name="Peiod_From" localSheetId="0">#REF!</definedName>
    <definedName name="Peiod_From">#REF!</definedName>
    <definedName name="Period_From" localSheetId="0">'[2]ПАРАМЕТРЫ'!#REF!</definedName>
    <definedName name="Period_From">'[2]ПАРАМЕТРЫ'!#REF!</definedName>
    <definedName name="Period_To">'[3]параметры'!$D$5</definedName>
    <definedName name="Rate">'[4]Schedules'!$L$159</definedName>
    <definedName name="usd">'[5]AA Monthly'!$K$164</definedName>
    <definedName name="ГПЗ">'[2]ПАРАМЕТРЫ'!#REF!</definedName>
    <definedName name="З" localSheetId="0">'[2]ПАРАМЕТРЫ'!#REF!</definedName>
    <definedName name="З">'[2]ПАРАМЕТРЫ'!#REF!</definedName>
    <definedName name="Зукшщв" localSheetId="0">'[2]РАСЧЕТ'!#REF!</definedName>
    <definedName name="Зукшщв">'[2]РАСЧЕТ'!#REF!</definedName>
    <definedName name="_xlnm.Print_Area" localSheetId="0">'ГПЗ 2011'!$A$1:$U$1056</definedName>
  </definedNames>
  <calcPr fullCalcOnLoad="1"/>
</workbook>
</file>

<file path=xl/comments1.xml><?xml version="1.0" encoding="utf-8"?>
<comments xmlns="http://schemas.openxmlformats.org/spreadsheetml/2006/main">
  <authors>
    <author>Yuliya.Ki</author>
  </authors>
  <commentList>
    <comment ref="Q126" authorId="0">
      <text>
        <r>
          <rPr>
            <b/>
            <sz val="8"/>
            <rFont val="Tahoma"/>
            <family val="2"/>
          </rPr>
          <t>Yuliya.Ki:</t>
        </r>
        <r>
          <rPr>
            <sz val="8"/>
            <rFont val="Tahoma"/>
            <family val="2"/>
          </rPr>
          <t xml:space="preserve">
107000*1.10=118000
660000/118000
</t>
        </r>
      </text>
    </comment>
    <comment ref="D145" authorId="0">
      <text>
        <r>
          <rPr>
            <b/>
            <sz val="8"/>
            <rFont val="Tahoma"/>
            <family val="2"/>
          </rPr>
          <t>Yuliya.Ki:</t>
        </r>
        <r>
          <rPr>
            <sz val="8"/>
            <rFont val="Tahoma"/>
            <family val="2"/>
          </rPr>
          <t xml:space="preserve">
PCMCIA Cards</t>
        </r>
      </text>
    </comment>
    <comment ref="Q237" authorId="0">
      <text>
        <r>
          <rPr>
            <b/>
            <sz val="8"/>
            <rFont val="Tahoma"/>
            <family val="2"/>
          </rPr>
          <t>Yuliya.Ki:</t>
        </r>
        <r>
          <rPr>
            <sz val="8"/>
            <rFont val="Tahoma"/>
            <family val="2"/>
          </rPr>
          <t xml:space="preserve">
600 budget
</t>
        </r>
      </text>
    </comment>
    <comment ref="B561" authorId="0">
      <text>
        <r>
          <rPr>
            <b/>
            <sz val="8"/>
            <rFont val="Tahoma"/>
            <family val="2"/>
          </rPr>
          <t>Yuliya.Ki:</t>
        </r>
        <r>
          <rPr>
            <sz val="8"/>
            <rFont val="Tahoma"/>
            <family val="2"/>
          </rPr>
          <t xml:space="preserve">
=10398181+45989102+4088571+34462616=</t>
        </r>
        <r>
          <rPr>
            <b/>
            <sz val="9"/>
            <rFont val="Tahoma"/>
            <family val="2"/>
          </rPr>
          <t>94938470</t>
        </r>
        <r>
          <rPr>
            <sz val="8"/>
            <rFont val="Tahoma"/>
            <family val="2"/>
          </rPr>
          <t xml:space="preserve">
ост. 7782470</t>
        </r>
      </text>
    </comment>
    <comment ref="D882" authorId="0">
      <text>
        <r>
          <rPr>
            <b/>
            <sz val="8"/>
            <rFont val="Tahoma"/>
            <family val="2"/>
          </rPr>
          <t>Yuliya.Ki:</t>
        </r>
        <r>
          <rPr>
            <sz val="8"/>
            <rFont val="Tahoma"/>
            <family val="2"/>
          </rPr>
          <t xml:space="preserve">
Crew Reporting center redecoration
</t>
        </r>
      </text>
    </comment>
    <comment ref="D927" authorId="0">
      <text>
        <r>
          <rPr>
            <b/>
            <sz val="8"/>
            <rFont val="Tahoma"/>
            <family val="2"/>
          </rPr>
          <t>Yuliya.Ki:</t>
        </r>
        <r>
          <rPr>
            <sz val="8"/>
            <rFont val="Tahoma"/>
            <family val="2"/>
          </rPr>
          <t xml:space="preserve">
357300000
397179162,9/11*12*1,10</t>
        </r>
      </text>
    </comment>
    <comment ref="D978" authorId="0">
      <text>
        <r>
          <rPr>
            <b/>
            <sz val="8"/>
            <rFont val="Tahoma"/>
            <family val="2"/>
          </rPr>
          <t>Yuliya.Ki:</t>
        </r>
        <r>
          <rPr>
            <sz val="8"/>
            <rFont val="Tahoma"/>
            <family val="2"/>
          </rPr>
          <t xml:space="preserve">
расписать</t>
        </r>
      </text>
    </comment>
    <comment ref="D984" authorId="0">
      <text>
        <r>
          <rPr>
            <b/>
            <sz val="8"/>
            <rFont val="Tahoma"/>
            <family val="2"/>
          </rPr>
          <t>Yuliya.Ki:</t>
        </r>
        <r>
          <rPr>
            <sz val="8"/>
            <rFont val="Tahoma"/>
            <family val="2"/>
          </rPr>
          <t xml:space="preserve">
расписать</t>
        </r>
      </text>
    </comment>
    <comment ref="B1008" authorId="0">
      <text>
        <r>
          <rPr>
            <b/>
            <sz val="8"/>
            <rFont val="Tahoma"/>
            <family val="2"/>
          </rPr>
          <t>Yuliya.Ki:</t>
        </r>
        <r>
          <rPr>
            <sz val="8"/>
            <rFont val="Tahoma"/>
            <family val="2"/>
          </rPr>
          <t xml:space="preserve">
35002985</t>
        </r>
      </text>
    </comment>
  </commentList>
</comments>
</file>

<file path=xl/sharedStrings.xml><?xml version="1.0" encoding="utf-8"?>
<sst xmlns="http://schemas.openxmlformats.org/spreadsheetml/2006/main" count="11862" uniqueCount="2753">
  <si>
    <t>Система электрического снабжения для сидений самолета типа Эйрбас, включая разработку дизайна, тестирование и сертификацию</t>
  </si>
  <si>
    <t>Гамбург</t>
  </si>
  <si>
    <t xml:space="preserve">до конца 2012 </t>
  </si>
  <si>
    <t> Масло промывочное  использующееся для промывки двигателя</t>
  </si>
  <si>
    <t>259Т</t>
  </si>
  <si>
    <t>Масло трансмиссионное 80w-90</t>
  </si>
  <si>
    <t>Масло трансмиссионное  предназначено для всесезонной эксплуатации коробок передач </t>
  </si>
  <si>
    <t>260Т</t>
  </si>
  <si>
    <t xml:space="preserve">Герметик </t>
  </si>
  <si>
    <t>Герметик-заполнитель щелей в бетоне и штукатурке, соединений между дверными и оконными рамами, полом и плинтусами</t>
  </si>
  <si>
    <t>20</t>
  </si>
  <si>
    <t>261Т</t>
  </si>
  <si>
    <t>Антифриз красный</t>
  </si>
  <si>
    <t>400</t>
  </si>
  <si>
    <t>262Т</t>
  </si>
  <si>
    <t>Масло моторное 0w-40</t>
  </si>
  <si>
    <t>Всесезонное полностью синтетическое масло. Вязкостно-температурная характеристика 0W-40</t>
  </si>
  <si>
    <t>150</t>
  </si>
  <si>
    <t>263Т</t>
  </si>
  <si>
    <t>Масло моторное 5w-30</t>
  </si>
  <si>
    <t>Новые поссажирские сиденья имеют новый дизайн и возможность горизонтального расположение пассажира. 28 сидений</t>
  </si>
  <si>
    <t>EXC</t>
  </si>
  <si>
    <t>677Т</t>
  </si>
  <si>
    <t>Документация и материалы для модификации системы автоматического управления полетом для учета давления аэродрома посадки дял ВС типа А320/А321</t>
  </si>
  <si>
    <t>Документация и материалы для модификации системы вытоматического управления полетом для учета давления аэродрома посадки дял ВС типа А320/А321</t>
  </si>
  <si>
    <t>ноябрь</t>
  </si>
  <si>
    <t>февраль 2012</t>
  </si>
  <si>
    <t>678Т</t>
  </si>
  <si>
    <t>Документация и материалы для модификации переключателей  панели управления наружным освещением, внутренним освещением кабины пилотов и световым табло типа А321</t>
  </si>
  <si>
    <t>679Т</t>
  </si>
  <si>
    <t>Документация и амтериалы для модификации системы индикации для отображения высоты в метрах для ВС типа А320</t>
  </si>
  <si>
    <t>680Т</t>
  </si>
  <si>
    <t>28.12.20</t>
  </si>
  <si>
    <t>Отопитель системы гидравлической</t>
  </si>
  <si>
    <t>P/N 622-4134-002</t>
  </si>
  <si>
    <t>июнь-июль</t>
  </si>
  <si>
    <t>681Т</t>
  </si>
  <si>
    <t>Апрель</t>
  </si>
  <si>
    <t>682Т</t>
  </si>
  <si>
    <t>Сумка для пледов</t>
  </si>
  <si>
    <t>Приложение №1</t>
  </si>
  <si>
    <t xml:space="preserve">к Инструкции о порядке составления и </t>
  </si>
  <si>
    <t>Сумка изготовлена из водонепроницаемого материала синего цвета, имеет сверху две ручки, замок и полукольцо для пломбировки, внутри обшита тканью</t>
  </si>
  <si>
    <t xml:space="preserve">март-декабрь </t>
  </si>
  <si>
    <t>в течение 15 дней с даты получения заявки</t>
  </si>
  <si>
    <t>683Т</t>
  </si>
  <si>
    <t>Сумка для наушников</t>
  </si>
  <si>
    <t>Сумка изготовлена из водонепроницаемого материала зеленого цвета, имеет сверху две ручки, замок и полукольцо для пломбировки, внутри обшита тканью</t>
  </si>
  <si>
    <t>684Т</t>
  </si>
  <si>
    <t>31.09.12</t>
  </si>
  <si>
    <t>письменнный стол</t>
  </si>
  <si>
    <t>ширина 60 см., длина 130 см., высота 75 см - цвет серый</t>
  </si>
  <si>
    <t>685Т</t>
  </si>
  <si>
    <t>тумба мобильная на центральном замке</t>
  </si>
  <si>
    <t>ширина 40 см., длина 60 см., высота 50 см - цвет серый</t>
  </si>
  <si>
    <t>686Т</t>
  </si>
  <si>
    <t>стол менеджера</t>
  </si>
  <si>
    <t>ширина 90 см., длина 150 см., высота 75 см, задняя спинка закрыта до пола - цвет серый</t>
  </si>
  <si>
    <t>687Т</t>
  </si>
  <si>
    <t>кресло офисное</t>
  </si>
  <si>
    <t>кресло оперативное, черный гобелен, мягкие профилированные сиденья, пластиковые подлокотники, регулируемое по высоте сиденье при помощи газлифта, механизм "Перманент контакт"</t>
  </si>
  <si>
    <t>688Т</t>
  </si>
  <si>
    <t>стул для посетителей</t>
  </si>
  <si>
    <t>стул для посетителей с хромированными ножками</t>
  </si>
  <si>
    <t>689Т</t>
  </si>
  <si>
    <t>шкаф -перегородка</t>
  </si>
  <si>
    <t>цвет серый, шкаф из 4 полок. Две верхние полки со стеклянными дверями, две нижние полки под ключ (2сторонняя дверца из ЛДСП). Высота 152, штрина 75см., глубина 42 см</t>
  </si>
  <si>
    <t>690Т</t>
  </si>
  <si>
    <t>стеллаж</t>
  </si>
  <si>
    <t>полки для документов, цвет-серый. Размеры: 150 см., ширина 80 см., высота 152 см. Две штуки с закрытой дверцей на ключ и спинкой из ЛДСП. Две штуки с закрытой спинкой из ЛДСП без дверей</t>
  </si>
  <si>
    <t>691Т</t>
  </si>
  <si>
    <t>стол обеденный</t>
  </si>
  <si>
    <t>размер 70х70, цвет серый, ножки хромированные</t>
  </si>
  <si>
    <t>692Т</t>
  </si>
  <si>
    <t>софа</t>
  </si>
  <si>
    <t>черного цвета, длина 150 см., ширина 800 см., двухместный</t>
  </si>
  <si>
    <t>693Т</t>
  </si>
  <si>
    <t>журнальный стол</t>
  </si>
  <si>
    <t>длина 140 см., ширина 80 см., овальный. Хромированные ножки серого цвета</t>
  </si>
  <si>
    <t>694Т</t>
  </si>
  <si>
    <t>шкаф-гардероб</t>
  </si>
  <si>
    <t>длина -130 см., ширина 60 см., высота 185 см., серого цвета</t>
  </si>
  <si>
    <t>695Т</t>
  </si>
  <si>
    <t>Полки для документов</t>
  </si>
  <si>
    <t>Полки для документов в зону кассы. Ширина 40, длина 80 см, высота 185 см. Полностью закрыта</t>
  </si>
  <si>
    <t>696Т</t>
  </si>
  <si>
    <t>в течение 5 дней</t>
  </si>
  <si>
    <t>697Т</t>
  </si>
  <si>
    <t>698Т</t>
  </si>
  <si>
    <t>Устройство Blue Box Lite, техническая поддержка и страхование</t>
  </si>
  <si>
    <t>200 устройств Blue Box Lite с пограммным обеспечением и лмцензией и 47 устройств Blue Box Lite без лицензии для замены поврежденных устройств, техническая поддержка и страхование</t>
  </si>
  <si>
    <t xml:space="preserve">июнь  </t>
  </si>
  <si>
    <t>699Т</t>
  </si>
  <si>
    <t>Пассажирские сидения бизес и эконом класса для воздушных судов типа Airbus</t>
  </si>
  <si>
    <t>Поставка сидений эконом и бизнес класса, инженерные услуги по установке, тестирование  на воспламеняемость</t>
  </si>
  <si>
    <t xml:space="preserve">июль  </t>
  </si>
  <si>
    <t>Страны Европейского союза</t>
  </si>
  <si>
    <t>FCA</t>
  </si>
  <si>
    <t xml:space="preserve">октябрь 2012 </t>
  </si>
  <si>
    <t>700Т</t>
  </si>
  <si>
    <t>Система развлечения на борту воздушных судов типа Airbus</t>
  </si>
  <si>
    <t>ЖК мониторы для демонстрации видео и аудио записей пассажирам, проведение тренингов по обучению использованию оборудования для инженерного состава и бортпроводников</t>
  </si>
  <si>
    <t xml:space="preserve">август  </t>
  </si>
  <si>
    <t>июль 2012</t>
  </si>
  <si>
    <t>701Т</t>
  </si>
  <si>
    <t>Портативный дефектоскоп</t>
  </si>
  <si>
    <t>702Т</t>
  </si>
  <si>
    <t>Датчик на фазированной решетке 10 Мгц</t>
  </si>
  <si>
    <t>115-000-411</t>
  </si>
  <si>
    <t>703Т</t>
  </si>
  <si>
    <t>призма на датчик</t>
  </si>
  <si>
    <t>360-141-129</t>
  </si>
  <si>
    <t>704Т</t>
  </si>
  <si>
    <t>твердый кейс для транспортировки</t>
  </si>
  <si>
    <t>итого по товарам</t>
  </si>
  <si>
    <t>х</t>
  </si>
  <si>
    <t>2. Работы</t>
  </si>
  <si>
    <t>1Р</t>
  </si>
  <si>
    <t>Выполнение технического обслуживания по форме C-Check воздушных судов типа Боинг 757-200,  Боинг 767-300, Airbus A319/A320/A321, F50</t>
  </si>
  <si>
    <t>2Р</t>
  </si>
  <si>
    <t>Выполнение технического обслуживания по форме D-Check воздушных судов типа Боинг 757-200,  Боинг 767-300, Airbus A319/A320/A321, F50</t>
  </si>
  <si>
    <t>3Р</t>
  </si>
  <si>
    <t>Замена и ремонт шасси на воздушных судах типа Fokker 50</t>
  </si>
  <si>
    <t>4Р</t>
  </si>
  <si>
    <t>22.11.99</t>
  </si>
  <si>
    <t>Текущий и капитальный ремонт колес и тормозов для воздушных судов типа Боинг 757-200/ Боинг 767-300. Airbus A319/320/321.Fokker 50, Embraer</t>
  </si>
  <si>
    <t>375 колес, 165 тормозов</t>
  </si>
  <si>
    <t>5Р</t>
  </si>
  <si>
    <t>Текущий и капитальный ремонт компонентов с ограниченным сроком службы для воздушных судов типа Боинг 757-200/ Боинг 767-300. Airbus A319/320/321.Fokker 50, Embraer</t>
  </si>
  <si>
    <t>6Р</t>
  </si>
  <si>
    <t>Текущий и капитальный ремонт винтов воздушных судов типа Fokker 50</t>
  </si>
  <si>
    <t>7Р</t>
  </si>
  <si>
    <t>Текущий и капитальный ремонт двигателя</t>
  </si>
  <si>
    <t>Организация должна быть сертифицирована в соответствии со стандартами EASA/JAR-145 с одобренным объемом работ для выполнения капитального ремонта двигателей серии RB211, V2500, CF6, PW100</t>
  </si>
  <si>
    <t>8Р</t>
  </si>
  <si>
    <t>Текущий и капитальный ремонт деталей двигателя с ограниченным сроком эксплуатации</t>
  </si>
  <si>
    <t>9Р</t>
  </si>
  <si>
    <t>Текущий и капитальный ремонт ВСУ</t>
  </si>
  <si>
    <t>10Р</t>
  </si>
  <si>
    <t>Модификация компьютеров на борту ВС типа Боинг 757-200</t>
  </si>
  <si>
    <t>11Р</t>
  </si>
  <si>
    <t>Обновление интерьера ВС под стандарт компании</t>
  </si>
  <si>
    <t>12Р</t>
  </si>
  <si>
    <t>43.99.90</t>
  </si>
  <si>
    <t>Работы по ремонту помещения</t>
  </si>
  <si>
    <t>13Р</t>
  </si>
  <si>
    <t>Работы по модификации осветительной системы в ангаре</t>
  </si>
  <si>
    <t>14Р</t>
  </si>
  <si>
    <t>41.00.30</t>
  </si>
  <si>
    <t>Ремонт производственных и административных зданий и строений</t>
  </si>
  <si>
    <t>15Р</t>
  </si>
  <si>
    <t>95.12.10</t>
  </si>
  <si>
    <t>Ремонт и обслуживание коммуникационного оборудования</t>
  </si>
  <si>
    <t>Ремонт коммуникационного оборудования</t>
  </si>
  <si>
    <t>16Р</t>
  </si>
  <si>
    <t>95.11.10</t>
  </si>
  <si>
    <t>Ремонт и обслуживание компьютерного оборудования</t>
  </si>
  <si>
    <t>Ремонт компьютерного оборудования</t>
  </si>
  <si>
    <t>17Р</t>
  </si>
  <si>
    <t>95.21.10</t>
  </si>
  <si>
    <t>Ремонт и обслуживание офисной мебели и оборудования</t>
  </si>
  <si>
    <t>Ремонт офисной мебели и оборудования</t>
  </si>
  <si>
    <t>18Р</t>
  </si>
  <si>
    <t>45.20.11</t>
  </si>
  <si>
    <t>Ремонт транспортных средств</t>
  </si>
  <si>
    <t>19Р</t>
  </si>
  <si>
    <t>Капиальный ремонт Кухонных модулей для самолетов Боинг 767</t>
  </si>
  <si>
    <t>Капитальный ремонт Кухонных Модулей Б767 для поддрежания стандарта компании</t>
  </si>
  <si>
    <t>самолет</t>
  </si>
  <si>
    <t>20Р</t>
  </si>
  <si>
    <t>Капитальный ремонт туалетов Боинг 767</t>
  </si>
  <si>
    <t>Капитальный ремонт туалетов Б767 для поддрежания стандарта компании</t>
  </si>
  <si>
    <t>21Р</t>
  </si>
  <si>
    <t>Капитальный ремонт комплекта  пассажирских сидений эконом класса самолета Боинг 767</t>
  </si>
  <si>
    <t>Капитальный ремонт кресел эконом класса для поддержания стандарта Компаии</t>
  </si>
  <si>
    <t>итого по работам</t>
  </si>
  <si>
    <t>3. Услуги</t>
  </si>
  <si>
    <t>1У</t>
  </si>
  <si>
    <t>Модернизация и модификация компьютеров на борту воздушных судов типа Боинг 757-200, Embraer</t>
  </si>
  <si>
    <t>2У</t>
  </si>
  <si>
    <t>77.39.19</t>
  </si>
  <si>
    <t>Аренда запасных частей для воздушных судов типа Боинг 757-200,  Боинг 767-300, Airbus A319/A320/A321, F50, Embraer</t>
  </si>
  <si>
    <t>3У</t>
  </si>
  <si>
    <t>2011-2013</t>
  </si>
  <si>
    <t>4У</t>
  </si>
  <si>
    <t>77.35.10</t>
  </si>
  <si>
    <t>Лизинг воздушных судов</t>
  </si>
  <si>
    <t xml:space="preserve">ВС должны быть сразу или недавно после прохождения формы технического обслуживания C-чек и с ресурсом двигателя, не менее половины срока межремонтного ресурса. </t>
  </si>
  <si>
    <t>5У</t>
  </si>
  <si>
    <t>Лизинг оборотных запасных частей для воздушных судов типа Боинг 757-200,  Боинг 767-300, Airbus A319/A320/A321, Embraer</t>
  </si>
  <si>
    <t>6У</t>
  </si>
  <si>
    <t>84.13.14</t>
  </si>
  <si>
    <t>Лицензии на воздушные суда</t>
  </si>
  <si>
    <t>7У</t>
  </si>
  <si>
    <t>33.13.11</t>
  </si>
  <si>
    <t>Калибровка и тестирование инструментов, аренда наземного оборудования для воздушных судов типа Боинг 757-200/ Боинг 767-300. Airbus A319/320/321, Fokker 50, Embraer</t>
  </si>
  <si>
    <t>8У</t>
  </si>
  <si>
    <t>Техническая инспекция воздушных судов (включая техническую поддержку, инженерную экспертизу, консультационные услуги, предоставляемые внешними агентами) типа Боинг 757-200/ Боинг 767-300. Airbus A319/320/321.Fokker 50, Embraer</t>
  </si>
  <si>
    <t>9У</t>
  </si>
  <si>
    <t>52.21.19</t>
  </si>
  <si>
    <t xml:space="preserve">Услуги по хранению и заправке топливом </t>
  </si>
  <si>
    <t>Расходы по хранению топлива и его подвозу к воздушным судам</t>
  </si>
  <si>
    <t>10У</t>
  </si>
  <si>
    <t>78.30.16</t>
  </si>
  <si>
    <t xml:space="preserve">Медицинские услуги </t>
  </si>
  <si>
    <t>Медицинское обслуживание, включая затраты прохождение медосмотра новых работников и медицинские расходы экспатов</t>
  </si>
  <si>
    <t>Алматы</t>
  </si>
  <si>
    <t>11У</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</si>
  <si>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</si>
  <si>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страхования ГПО работадателя за причинение вреда жизни и здоровью работникам при исполнении ими трудовых (служебных) обязанностей</t>
  </si>
  <si>
    <t>12У</t>
  </si>
  <si>
    <t>Добровольное Медицинское страхование персонала</t>
  </si>
  <si>
    <t>Услуги Добровольного Медицинского страхования персонала</t>
  </si>
  <si>
    <t>13У</t>
  </si>
  <si>
    <t>Страхование авиационных рисков</t>
  </si>
  <si>
    <t>Услуги страхования авиационных рисков (страхование имущественного ущерба ВС, запчастей от всех рисков, пассажиров, страхование рисков войны ВС)</t>
  </si>
  <si>
    <t>г. Алматы, ул. Закарпатская, 8а, склад АО «Эйр Астана»</t>
  </si>
  <si>
    <t>14У</t>
  </si>
  <si>
    <t xml:space="preserve">Страхование здания и офисного оборудования </t>
  </si>
  <si>
    <t>15У</t>
  </si>
  <si>
    <t>Страхование транспортных средств</t>
  </si>
  <si>
    <t>16У</t>
  </si>
  <si>
    <t>Страхование ответственности директоров и должностных лиц.</t>
  </si>
  <si>
    <t>Страхование рисков потери лицензий пилотов</t>
  </si>
  <si>
    <t>17У</t>
  </si>
  <si>
    <t>73.20.14</t>
  </si>
  <si>
    <t>Услуги по проведению исследований рынка</t>
  </si>
  <si>
    <t>18У</t>
  </si>
  <si>
    <t>26.80.14</t>
  </si>
  <si>
    <t>Пропуска (бейджи)</t>
  </si>
  <si>
    <t>Выпуск именных пропусков для производственного и административного персонала для доступа в зону аэропорта</t>
  </si>
  <si>
    <t>19У</t>
  </si>
  <si>
    <t>85.59.13</t>
  </si>
  <si>
    <t>Услуги по проведению семинаров и тренингов для производственного персонала</t>
  </si>
  <si>
    <t xml:space="preserve">Проведение семинаров для производственного персонала </t>
  </si>
  <si>
    <t>20У</t>
  </si>
  <si>
    <t>85.59.19</t>
  </si>
  <si>
    <t>Услуги по проведению семинаров и тренингов для непроизводственного персонала</t>
  </si>
  <si>
    <t xml:space="preserve">Проведение семинаров для непроизводственного персонала </t>
  </si>
  <si>
    <t>февраль-декабрь</t>
  </si>
  <si>
    <t>21У</t>
  </si>
  <si>
    <t>56.10.12</t>
  </si>
  <si>
    <t>Обеспечение питанием экипажа и пассажиров на борту</t>
  </si>
  <si>
    <t>Питание, поставляемое для потребления экипажем и пассажирами на борту, включая закуп сухих продуктов , алкогольных и безалкогольных напитков</t>
  </si>
  <si>
    <t>22У</t>
  </si>
  <si>
    <t>81.29.13</t>
  </si>
  <si>
    <t>Чистка салона воздушного судна</t>
  </si>
  <si>
    <t>Услуги чистки салона воздушного судна</t>
  </si>
  <si>
    <t>г. Актау, г. Актобе, г. Алматы, г. Амстердам, г. Анталья, г. Астана, г. Атырау, г. Баку, г. Бангкок, г. Пекин, г. Бодрум, г. Дели, г. Абу-даби, г. Душанбе, г. Франкфурт, г. Стамбул, г. Караганда, г. Киев, г. Костанай, г. Куала-лумпур, г. Кызылорда, г.  Лондон, г.  Москва, г.  Новосибирск,  г.  Уральск, г.  Усть-каменогорск, г.  Павлодар, г. Петропавловск, г. Санкт-петербург, г. Самара, г.  Семей, г. Сеул, г. Шымкент, г. Ташкент, г. Урумчи. г. Екатеринбург, г. Жезказган</t>
  </si>
  <si>
    <t>23У</t>
  </si>
  <si>
    <t>96.01.19</t>
  </si>
  <si>
    <t>Прачечные услуги</t>
  </si>
  <si>
    <t>январь-декабрь, ежесуточно, в течение 10 часов после сдачи белья в прачечную поставщика, до 31.12.11 (включительно)</t>
  </si>
  <si>
    <t>24У</t>
  </si>
  <si>
    <t>84.21.11</t>
  </si>
  <si>
    <t xml:space="preserve">Визовая поддержка инностранных специалистов, сотрудников компании </t>
  </si>
  <si>
    <t>Услуги по оформлению, регистрации, продлению визы</t>
  </si>
  <si>
    <t>25У</t>
  </si>
  <si>
    <t>78.20.19</t>
  </si>
  <si>
    <t>Прочие услуги по контрактам подряда - найма</t>
  </si>
  <si>
    <t>Услуги связанные с предоставлением сторонними поставщиками услуг по контрактам подряда - найма</t>
  </si>
  <si>
    <t>26У</t>
  </si>
  <si>
    <t>49.42.19</t>
  </si>
  <si>
    <t xml:space="preserve">Транспортно-логистические услуги </t>
  </si>
  <si>
    <t>Доставка груза, оформление документов, бронирование грузовых емкостей, организация погрузки, выгрузки (разгрузки), перегрузки груза с самолета и на складах клиента, сортировка груза, комплектование отправок, маркировка, перемаркировка, упаковка груза</t>
  </si>
  <si>
    <t xml:space="preserve">г. Алматы, г. Астана </t>
  </si>
  <si>
    <t>27У</t>
  </si>
  <si>
    <t>79.90.39</t>
  </si>
  <si>
    <t>Услуги агентов по продаже авиабилетов</t>
  </si>
  <si>
    <t>Комиссия, выплачиваемая агентам по продаже, туристическим агентствам или другим авиакомпаниям, сязанных с перевозкой пассажиров по регулярным рейсам, включая дополнительные комиссии</t>
  </si>
  <si>
    <t>28У</t>
  </si>
  <si>
    <t>52.29.19</t>
  </si>
  <si>
    <t>Услуги агентов по перевозке грузов</t>
  </si>
  <si>
    <t>Комиссия, выплачиваемая агентам по продажам, туристическим или грузовым агентам, или другим авиакомпаниям, связанных с услугами фрахта или перевозок по расписанию.</t>
  </si>
  <si>
    <t>29У</t>
  </si>
  <si>
    <t>51.10.13</t>
  </si>
  <si>
    <t>Пользование интерлайн соглашениями</t>
  </si>
  <si>
    <t>Расходы, связанные с интерлайн услугами, выплачиваемые другим авиакомпаниям за купоны других перевозчиков, где компания предоставила услугу по перевозке пассажиров по расписанию.</t>
  </si>
  <si>
    <t>30У</t>
  </si>
  <si>
    <t>Услуги по блок местам</t>
  </si>
  <si>
    <t>Расходы, связаные с услугами по блок местам, выплачиваемые другим авиакомпаниям за купоны Эйр Астаны, где компания другие авиакомпании предоставили услугу по перевозке пассажиров по расписанию.</t>
  </si>
  <si>
    <t>31У</t>
  </si>
  <si>
    <t>Услуги Генерального Агентства по продажам авиабилетов</t>
  </si>
  <si>
    <t xml:space="preserve">Комиссия Генеральному агентству по продажам и дополнительные комиссии, выплачиваемые на основе дохода от фактических перелетов обычным агентам по продаже пассажирских билетов сверх стандартной агентской комиссии. </t>
  </si>
  <si>
    <t>32У</t>
  </si>
  <si>
    <t>Приобретение услуг по предоставлению информации</t>
  </si>
  <si>
    <t>33У</t>
  </si>
  <si>
    <t>Приобретение периодических журналов</t>
  </si>
  <si>
    <t>34У</t>
  </si>
  <si>
    <t>68.20.11</t>
  </si>
  <si>
    <t>Аренда жилья для сотрудников и расходы по содержанию жилья</t>
  </si>
  <si>
    <t>Плата за жильё, эксплуатационные расходы на поддержание жилья в надлежащем состоянии (текущий ремонт, косметический ремонт и другие технические работы), оплата за электроэнергию, газ и воду</t>
  </si>
  <si>
    <t>г. Алматы, г. Астана, г. Москва, г. Пекин, г. Стамбул, г. Лондон, г. Бангкок, г. Баку</t>
  </si>
  <si>
    <t>35У</t>
  </si>
  <si>
    <t>68.20.12</t>
  </si>
  <si>
    <t>Аренда офисов</t>
  </si>
  <si>
    <t>г. Алматы, г. Атырау, г. Астана</t>
  </si>
  <si>
    <t>36У</t>
  </si>
  <si>
    <t>61.20.50</t>
  </si>
  <si>
    <t>Аренда каналов Связи</t>
  </si>
  <si>
    <t>Аренда линий передач данных, кроме телефонных и факсимильных линий, связанных с узлами связи.</t>
  </si>
  <si>
    <t>37У</t>
  </si>
  <si>
    <t>49.41.19</t>
  </si>
  <si>
    <t xml:space="preserve">Аренда транспортных средств </t>
  </si>
  <si>
    <t>Аренда транспортных средств</t>
  </si>
  <si>
    <t>38У</t>
  </si>
  <si>
    <t>52.23.12</t>
  </si>
  <si>
    <t xml:space="preserve">Аэронавигация в зоне аэродрома </t>
  </si>
  <si>
    <t>Сборы за аэронавигацию в зоне аэродрома и верхнего воздушного пространства</t>
  </si>
  <si>
    <t>39У</t>
  </si>
  <si>
    <t>52.23.11</t>
  </si>
  <si>
    <t xml:space="preserve">Сборы за взлет, посадку и базирование воздушных судов </t>
  </si>
  <si>
    <t xml:space="preserve">Сборы за взлет, посадку, парковку и стоянку воздушных судов </t>
  </si>
  <si>
    <t>40У</t>
  </si>
  <si>
    <t>35.21.10</t>
  </si>
  <si>
    <t>Газ, электричество, вода</t>
  </si>
  <si>
    <t>Платежи за газ, электричество и нормированную воду, взимаемые коммунальными и другими службами</t>
  </si>
  <si>
    <t>41У</t>
  </si>
  <si>
    <t>70.22.15</t>
  </si>
  <si>
    <t>Консультационные услуги</t>
  </si>
  <si>
    <t xml:space="preserve">Оказание консультационных услуг. Включают услуги общего, технического и специального характера. </t>
  </si>
  <si>
    <t>в течение 20 (двадцати) рабочих дней, с момента получения счета на оплату</t>
  </si>
  <si>
    <t>42У</t>
  </si>
  <si>
    <t>53.20.11</t>
  </si>
  <si>
    <t>Курьерские услуги</t>
  </si>
  <si>
    <t>Местные и международные курьерские услуги и услуги экспресс почты</t>
  </si>
  <si>
    <t>43У</t>
  </si>
  <si>
    <t xml:space="preserve">Лизинг дополнительного двигателя </t>
  </si>
  <si>
    <t>Лизинговые платежи по запасным двигателям, взятым в лизинг</t>
  </si>
  <si>
    <t>44У</t>
  </si>
  <si>
    <t xml:space="preserve">Лицензии </t>
  </si>
  <si>
    <t>Приобретение лицензий для пилотов, бортпроводников, инженеров</t>
  </si>
  <si>
    <t>45У</t>
  </si>
  <si>
    <t>73.11.11</t>
  </si>
  <si>
    <t>Услуги рекламы не связанные с операционной деятельностью компании, неоперационная реклама</t>
  </si>
  <si>
    <t>Размещение объявлений о заключении крупных сделок, выплате дивидентов</t>
  </si>
  <si>
    <t>46У</t>
  </si>
  <si>
    <t>52.24.13</t>
  </si>
  <si>
    <t>Обработка груза</t>
  </si>
  <si>
    <t>Сборы за обработку груза</t>
  </si>
  <si>
    <t>47У</t>
  </si>
  <si>
    <t>81.10.10</t>
  </si>
  <si>
    <t>Обслуживание здания и офиса</t>
  </si>
  <si>
    <t>Расходы по обслуживанию и ремонту зданий и офисов</t>
  </si>
  <si>
    <t>48У</t>
  </si>
  <si>
    <t>Персонал по договорам подряда - найма</t>
  </si>
  <si>
    <t>Оплата иностранным пилотам и инженерам по договорам подряда - найма (не являющимся сотрудниками компании).</t>
  </si>
  <si>
    <t>49У</t>
  </si>
  <si>
    <t>Расходы персонала по договорам подряда - найма</t>
  </si>
  <si>
    <t>Расходы (проживание, суточные, мобильная связь и т.д.), связанные с иностранными пилотами и инженерами по договорам подряда - найма (не являющихся сотрудниками компании).</t>
  </si>
  <si>
    <t>50У</t>
  </si>
  <si>
    <t>52.23.19</t>
  </si>
  <si>
    <t>Товары, услуги, связанные с прерванным полетом</t>
  </si>
  <si>
    <t>Различные пассажирские расходы в результате отступления от маршрута, задержек и отмененных услуг, таких как: плата за проживание, наземное питание и обеспечение транспортом.</t>
  </si>
  <si>
    <t>51У</t>
  </si>
  <si>
    <t>73.11.13</t>
  </si>
  <si>
    <t>Визуальная реклама</t>
  </si>
  <si>
    <t>Услуга размещения наружной (визуальной) рекламы</t>
  </si>
  <si>
    <t>52У</t>
  </si>
  <si>
    <t>53.10.12</t>
  </si>
  <si>
    <t xml:space="preserve">Почтовые услуги </t>
  </si>
  <si>
    <t>Почтовые услуги</t>
  </si>
  <si>
    <t>53У</t>
  </si>
  <si>
    <t>74.90.20</t>
  </si>
  <si>
    <t>Профессиональные услуги</t>
  </si>
  <si>
    <t>Профессиональные услуги (архитекторов, агентов по недвижимости (включая брокерскую комиссию), квалифицированных специалистов)</t>
  </si>
  <si>
    <t>54У</t>
  </si>
  <si>
    <t>Оплата и расходы консультантов по договорам подряда - найма, оказывающие профессиональные услуги операционного характера.</t>
  </si>
  <si>
    <t>55У</t>
  </si>
  <si>
    <t>73.11.19</t>
  </si>
  <si>
    <t>Прочая реклама</t>
  </si>
  <si>
    <t>Реклама в различных справочниках, программах и путеводителях, включают стоимость выпуска использованных материалов, иллюстраций, фотографий, создание дизайна, составление макетов, оформление цветом, рекламные материалы выставляемые в витринах</t>
  </si>
  <si>
    <t>56У</t>
  </si>
  <si>
    <t xml:space="preserve">Услуги по составлению и публикации расписаний </t>
  </si>
  <si>
    <t>Составление и публикация расписаний компании</t>
  </si>
  <si>
    <t>57У</t>
  </si>
  <si>
    <t>63.11.11</t>
  </si>
  <si>
    <t>Расходы за обработку документации (BSP)</t>
  </si>
  <si>
    <t>Расходы свяязанные с выплатами национальному BSP за присоединение и принадлежность к индивидуальному BSP, связанные с обработкой документов о доходах компании от пассажирских перевозок.</t>
  </si>
  <si>
    <t>58У</t>
  </si>
  <si>
    <t>Расходы за обработку грузовой документации (CASS)</t>
  </si>
  <si>
    <t>Расходы, связанные с выплатами грузовому CASS за присоединение и принадлежность к индивидуальному CASS, связанные с обработкой документов о доходах компании от грузовых перевозок.</t>
  </si>
  <si>
    <t>59У</t>
  </si>
  <si>
    <t>61.20.11</t>
  </si>
  <si>
    <t>Услуги мобильной связи</t>
  </si>
  <si>
    <t>Корпоративная сотовая связь</t>
  </si>
  <si>
    <t>60У</t>
  </si>
  <si>
    <t>61.20.12</t>
  </si>
  <si>
    <t>Прочие расходы по мобильной связи</t>
  </si>
  <si>
    <t>61У</t>
  </si>
  <si>
    <t>61.10.12</t>
  </si>
  <si>
    <t xml:space="preserve">Телефонная и факсимильная связь </t>
  </si>
  <si>
    <t>Обеспечение телефонной и факсимильной связи</t>
  </si>
  <si>
    <t>62У</t>
  </si>
  <si>
    <t>55.10.10</t>
  </si>
  <si>
    <t>Гостиничные услуги</t>
  </si>
  <si>
    <t>Услуги проживания экипажа и персонала в одноместных и двуместных номерах гостиниц.</t>
  </si>
  <si>
    <t>63У</t>
  </si>
  <si>
    <t>69.20.10</t>
  </si>
  <si>
    <t xml:space="preserve">Услуги аудита </t>
  </si>
  <si>
    <t xml:space="preserve">Аудит за 9 месяцев, за 12 месяцев. Оказание услуг по налогам в рамках аудита. Подготовка проекта финансовой отчетности за 2 недели до выпуска. </t>
  </si>
  <si>
    <t>64У</t>
  </si>
  <si>
    <t>80.10.19</t>
  </si>
  <si>
    <t>Услуги круглосуточной охраны объектов</t>
  </si>
  <si>
    <t>Наличие группы быстрого реагирования. Наличие средств связи и лицензий к ним. Наличие собственного транспорта,  необходимого для быстрого реагирования. Страхование имущества и здоровья третьих лиц (с приложением копии договора).</t>
  </si>
  <si>
    <t> г. Алматы, Ц1, ул.Закарпатская,4 а</t>
  </si>
  <si>
    <t>65У</t>
  </si>
  <si>
    <t> г. Алматы,  Ц3, ангарный комплекс в аэропорту</t>
  </si>
  <si>
    <t>66У</t>
  </si>
  <si>
    <t>Услуги ночной охраны объектов</t>
  </si>
  <si>
    <t xml:space="preserve">г. Алматы,  пр. Аль -Фараби 19,  павильон 2Б, офис №16 </t>
  </si>
  <si>
    <t>67У</t>
  </si>
  <si>
    <t> г.Астана, здание  Старого Пассажирского  терминала Международного аэропорта г.Астана (2 этаж) пост 1</t>
  </si>
  <si>
    <t>68У</t>
  </si>
  <si>
    <t>Услуги охраны объектов</t>
  </si>
  <si>
    <t>г. Астана, здание  Старого Пассажирского  терминала Международного аэропорта г.Астана (2 этаж), пост 2</t>
  </si>
  <si>
    <t>69У</t>
  </si>
  <si>
    <t>79.11.11</t>
  </si>
  <si>
    <t>Расходы по бронированию и билетам, осуществляемые агентом  по бронированию Амадеус</t>
  </si>
  <si>
    <t>Расходы по бронированию и продаже билетов, осуществляемые агентом по бронированию AMADEUS.</t>
  </si>
  <si>
    <t>70У</t>
  </si>
  <si>
    <t>Услуги предоставления доступа к Системе Бронирования (CRS)</t>
  </si>
  <si>
    <t>71У</t>
  </si>
  <si>
    <t>61.20.49</t>
  </si>
  <si>
    <t>Интернет и электронная почта</t>
  </si>
  <si>
    <t>72У</t>
  </si>
  <si>
    <t>52.10.19</t>
  </si>
  <si>
    <t>Расходы по ответхранению пледов, чехлов, подголовников</t>
  </si>
  <si>
    <t>Стоимость хранения оборудования для организации питания на борту и другого оборудования</t>
  </si>
  <si>
    <t>73У</t>
  </si>
  <si>
    <t>61.10.20</t>
  </si>
  <si>
    <t>Услуги передачи связи</t>
  </si>
  <si>
    <t>74У</t>
  </si>
  <si>
    <t>61.90.10</t>
  </si>
  <si>
    <t>Услуги по обеспечение коммуникационных связей</t>
  </si>
  <si>
    <t>Обеспечение каналов связи и их настройка(система бронирования)</t>
  </si>
  <si>
    <t>75У</t>
  </si>
  <si>
    <t>82.30.12</t>
  </si>
  <si>
    <t>Расходы по продвижению продаж</t>
  </si>
  <si>
    <t>Все затраты связанные с рекламой каких либо событий и выставок</t>
  </si>
  <si>
    <t>76У</t>
  </si>
  <si>
    <t>61.20.42</t>
  </si>
  <si>
    <t>Аренда телекоммуникационных линий и сетевых услуг</t>
  </si>
  <si>
    <t>Услуги по аренде телекоммуникационных линий и сетевых услуг, предоставляемых СИТА, включая найм/аренду  линий передачи данных X25 и Х28, платежи за доступ и обработку данных, а также платежи за СИТА типа А и типа В</t>
  </si>
  <si>
    <t>77У</t>
  </si>
  <si>
    <t>74.90.12</t>
  </si>
  <si>
    <t>Брокерские услуги по таможенному оформлению грузов</t>
  </si>
  <si>
    <t xml:space="preserve">Таможенная чистка и услуги хранения при перевозке технических  запасов воздушных судов и коммерческих товаров компании </t>
  </si>
  <si>
    <t>78У</t>
  </si>
  <si>
    <t>Таможенные пошлины</t>
  </si>
  <si>
    <t>Таможенные пошлины за импорт общих коммерческих товаров и технических запасов компании Эйр Астана</t>
  </si>
  <si>
    <t>79У</t>
  </si>
  <si>
    <t>услуги ИАТА</t>
  </si>
  <si>
    <t>услуги ИАТА (конференции, административные расходы, членство и др.)</t>
  </si>
  <si>
    <t>80У</t>
  </si>
  <si>
    <t>58.13.31</t>
  </si>
  <si>
    <t>Размещение рекламно-информационных материалов в печатных изданиях</t>
  </si>
  <si>
    <t>Услуги по размещению рекламно-информационных в печатных изданиях</t>
  </si>
  <si>
    <t>81У</t>
  </si>
  <si>
    <t>Реклама и подарки</t>
  </si>
  <si>
    <t>Затраты на рекламу, включающие все презенты и раздаточные материалы, включая бортовые буклеты, папки для меню, брошюры, расписания, включая расходы на иллюстрации и на печатные изделия. Также включает стоимость фотографий и слайдов используемых в презентации. Включает стоимость индивидуальных подарков, не похожих на обычные презенты, и стоимость на подарки для рекламопроизводителей, сотрудников, поставщиков и государственных чиновников.</t>
  </si>
  <si>
    <t>82У</t>
  </si>
  <si>
    <t>73.12.12</t>
  </si>
  <si>
    <t>Реклама на телевидении</t>
  </si>
  <si>
    <t>Услуги, связанные с рекламой на телевидении</t>
  </si>
  <si>
    <t>83У</t>
  </si>
  <si>
    <t xml:space="preserve">Реклама на радио </t>
  </si>
  <si>
    <t>Услуги, связанные с рекламой на радио</t>
  </si>
  <si>
    <t>84У</t>
  </si>
  <si>
    <t>Проектирование корпоративного имиджа и логотипа Эйр Астана</t>
  </si>
  <si>
    <t>85У</t>
  </si>
  <si>
    <t>Услуги агентсв по трудоустройству</t>
  </si>
  <si>
    <t>86У</t>
  </si>
  <si>
    <t>Расходы по загрузке</t>
  </si>
  <si>
    <t>Сборы за осуществление контроля регистрации пассажиров, за безопасность, за обработку документов</t>
  </si>
  <si>
    <t>87У</t>
  </si>
  <si>
    <t xml:space="preserve">Наземное обслуживание пассажиров оказываемые аэропортами </t>
  </si>
  <si>
    <t>Сборы за обслуживание пассажиров, безопасность ВС -за одного пассажира и прочее наземное обслуживание</t>
  </si>
  <si>
    <t>88У</t>
  </si>
  <si>
    <t>Наземное обслуживание оказываемые аэропортами</t>
  </si>
  <si>
    <t>Сборы по обслуживанию на перроне, за техническое обслуживание, за противообледенительное обслуживание, за погрузку-разгрузку бортпитания, безопаность ВС за самолето-вылет</t>
  </si>
  <si>
    <t>89У</t>
  </si>
  <si>
    <t>Противообледенительное обслуживание</t>
  </si>
  <si>
    <t xml:space="preserve"> Услуги по обработке противообледенительной жидкости (килфрост, ИМ и тд), удаление от инея, льда и др.</t>
  </si>
  <si>
    <t>октябрь-апрель</t>
  </si>
  <si>
    <t>90У</t>
  </si>
  <si>
    <t>Аренда Бизнес зала в аэропорту</t>
  </si>
  <si>
    <t>91У</t>
  </si>
  <si>
    <t>49.39.31</t>
  </si>
  <si>
    <t>Транспортные услуги по перевозке сотрудников</t>
  </si>
  <si>
    <t>Осуществлять перевозку сотрудников к месту работы и с места работы, согласно схеме маршрута и времени. Автобусы должны быть комфортабельными, технически исправными. Обязательно наличие у потенциального поставщика страхового полиса</t>
  </si>
  <si>
    <t>92У</t>
  </si>
  <si>
    <t>Транспортировка экипажа</t>
  </si>
  <si>
    <t>услуги транспортировки экипажа</t>
  </si>
  <si>
    <t>93У</t>
  </si>
  <si>
    <t>69.10.19</t>
  </si>
  <si>
    <t>Юридические услуги</t>
  </si>
  <si>
    <t>Приобретение услуг юридического характера</t>
  </si>
  <si>
    <t>94У</t>
  </si>
  <si>
    <t>Связь с общественностью и корпоративные связи</t>
  </si>
  <si>
    <t>Размещения объявления о проведении закупок, предоставление услуг по дизайну, адаптации файла, проведению тура, организации экскурсий</t>
  </si>
  <si>
    <t>95У</t>
  </si>
  <si>
    <t>74.90.14</t>
  </si>
  <si>
    <t>Услуги метеообеспечения</t>
  </si>
  <si>
    <t xml:space="preserve">Платежи за метеорологические услуги </t>
  </si>
  <si>
    <t>96У</t>
  </si>
  <si>
    <t>Расходы совета директоров и прочие</t>
  </si>
  <si>
    <t>97У</t>
  </si>
  <si>
    <t>Презентация воздушных судов</t>
  </si>
  <si>
    <t>98У</t>
  </si>
  <si>
    <t>Услуги по маркетингу и продажам</t>
  </si>
  <si>
    <t>99У</t>
  </si>
  <si>
    <t>Обслуживание программного обеспечения</t>
  </si>
  <si>
    <t>100У</t>
  </si>
  <si>
    <t>Обслуживание наземного оборудования</t>
  </si>
  <si>
    <t>101У</t>
  </si>
  <si>
    <t>Внедрение ERP</t>
  </si>
  <si>
    <t>102У</t>
  </si>
  <si>
    <t>Полиграфические услуги по печати бортового информационно-развлекательного журнала "Tengri"</t>
  </si>
  <si>
    <t>Формат: 210*290 мм; Обложка:  250 гр.; Внутренние страницы: 80 гр., глянцевая бумага; количество внутренних страниц : 168 страниц; обложка: 4 страницы; цветность обложки: 6 + 4; цветность внутренних страниц : 4 + 4; ламинация обложки:  матовый УФ-лак; переплет: термоклей; тираж  одного  выпуска:  25 000 экз.</t>
  </si>
  <si>
    <t>В течение 2011 года. Печать и доставка журнала в течение 10 дней с момента передачи поставщику PDF-файлов</t>
  </si>
  <si>
    <t>103У</t>
  </si>
  <si>
    <t>Прочие расходы</t>
  </si>
  <si>
    <t>Прочие расходы, идущие на вычеты: услуги перевода текстов, ремонт сумок, услуги парковки, резки бумаги, переплет, электромонтажные работы, заправка огнетушителей</t>
  </si>
  <si>
    <t>Техническое обслуживание транспортных средств</t>
  </si>
  <si>
    <t>104У</t>
  </si>
  <si>
    <t>Техническое обслуживание транспортных средств марки Тойота</t>
  </si>
  <si>
    <t xml:space="preserve">Услуги сервисного обслуживания и ремонта транспортных средств </t>
  </si>
  <si>
    <t>105У</t>
  </si>
  <si>
    <t>Техническое обслуживание транспортных средств марки Субару</t>
  </si>
  <si>
    <t>106У</t>
  </si>
  <si>
    <t>Техническое обслуживание транспортных средств марки Газель</t>
  </si>
  <si>
    <t>107У</t>
  </si>
  <si>
    <t>Техническое обслуживание транспортных средств марки Киа</t>
  </si>
  <si>
    <t>108У</t>
  </si>
  <si>
    <t>Техническое обслуживание транспортных средств марки Митсубиси</t>
  </si>
  <si>
    <t>109У</t>
  </si>
  <si>
    <t>Техническое обслуживание транспортных средств марки Мерседес</t>
  </si>
  <si>
    <t>110У</t>
  </si>
  <si>
    <t>Техническое обслуживание транспортных средств марки Ниссан</t>
  </si>
  <si>
    <t>111У</t>
  </si>
  <si>
    <t>г.Алматы, г.Астана</t>
  </si>
  <si>
    <t>112У</t>
  </si>
  <si>
    <t>113У</t>
  </si>
  <si>
    <t>114У</t>
  </si>
  <si>
    <t>Услуги по автомобильной мойке автотранспорта г.Алматы</t>
  </si>
  <si>
    <t>115У</t>
  </si>
  <si>
    <t>Услуги по автомобильной мойке автотранспорта в регионах</t>
  </si>
  <si>
    <t>г.Астана, г.Атырау, г.Актау, г.Актобе, г.Шымкент, г.Караганда, г.Уральск, г.Павлодар, г.Усть-Каменогорск, г.Костанай, г.Семей, г.Кызылорда</t>
  </si>
  <si>
    <t>116У</t>
  </si>
  <si>
    <t>Аренда ангара в г. Астана</t>
  </si>
  <si>
    <t xml:space="preserve"> г. Астана</t>
  </si>
  <si>
    <t>117У</t>
  </si>
  <si>
    <t>Обновление интерьера салона самолета и модификация системы развления на борту Боинг 767</t>
  </si>
  <si>
    <t>Модификация пола под крепление колес сидений С класса, замена мониторов IFE, установка LED, освещение салона, установка DVD проигрывателей  IFE для системы Боинг 767</t>
  </si>
  <si>
    <t>июнь-декабрь</t>
  </si>
  <si>
    <t>118У</t>
  </si>
  <si>
    <t>65.12.12</t>
  </si>
  <si>
    <t>Страхование</t>
  </si>
  <si>
    <t>Медицинское страхование на случай болезни сотрудников выезжающих зарубех</t>
  </si>
  <si>
    <t>119У</t>
  </si>
  <si>
    <t>69.10.12</t>
  </si>
  <si>
    <t>Представительские услуги перед Таможенным Органом Германии по соблюдению Постановления об авиационных сборах</t>
  </si>
  <si>
    <t>Представители по авиационным сборам обязаны защищать права авиакомпании и исполнять обязанности от имени авиакомпании, с такой же ответственностью как собственные обязанности и права, в соответствии с Постановлением авиционных сборов</t>
  </si>
  <si>
    <t>Германия</t>
  </si>
  <si>
    <t>120У</t>
  </si>
  <si>
    <t>Написание годового отчета за 2010 г.</t>
  </si>
  <si>
    <t xml:space="preserve">март-апрель </t>
  </si>
  <si>
    <t>121У</t>
  </si>
  <si>
    <t>95.29.11</t>
  </si>
  <si>
    <t>Ремонт сумок</t>
  </si>
  <si>
    <t>Ремонт и реставрация сумок для пледов и наушников (600 шт.)</t>
  </si>
  <si>
    <t>122У</t>
  </si>
  <si>
    <t>Добровольное страхование Технического средства</t>
  </si>
  <si>
    <t>123У</t>
  </si>
  <si>
    <t>Услуга проведения медкомиссий</t>
  </si>
  <si>
    <t>Услуги по проведению медицинских, квартальных, полугодовых и годовых медкомиссий для бортпроводников г. Атырау</t>
  </si>
  <si>
    <t xml:space="preserve">июнь </t>
  </si>
  <si>
    <t>124У</t>
  </si>
  <si>
    <t>Страхование ГПО за причинение вреда</t>
  </si>
  <si>
    <t>август 2011-август 2012</t>
  </si>
  <si>
    <t>итого по услугам</t>
  </si>
  <si>
    <t>Всего:</t>
  </si>
  <si>
    <t>Питер Фостер</t>
  </si>
  <si>
    <t xml:space="preserve">Президент АО "Эйр Астана" </t>
  </si>
  <si>
    <t>Доступ к фонду (пулу) запасных частей для воздушных судов типа Боинг 757-200/767-300, F50, Airbus A319/320/321, Embraer</t>
  </si>
  <si>
    <t>705Т</t>
  </si>
  <si>
    <t>706Т</t>
  </si>
  <si>
    <t>707Т</t>
  </si>
  <si>
    <t>708Т</t>
  </si>
  <si>
    <t>709Т</t>
  </si>
  <si>
    <t>710Т</t>
  </si>
  <si>
    <t>711Т</t>
  </si>
  <si>
    <t>712Т</t>
  </si>
  <si>
    <t>713Т</t>
  </si>
  <si>
    <t>копировальные+корпоративное мероприятие</t>
  </si>
  <si>
    <t>104-1У</t>
  </si>
  <si>
    <t>111-1У</t>
  </si>
  <si>
    <t xml:space="preserve"> г.Астана</t>
  </si>
  <si>
    <t>125У</t>
  </si>
  <si>
    <t>г. Актобе, г. Караганда, г. Костанай, г. Кызылорда, г. Уральск, г. Усть-Каменогорск, г. Шымкент</t>
  </si>
  <si>
    <t>г.Алматы, г. Павлодар</t>
  </si>
  <si>
    <t>г.Астана</t>
  </si>
  <si>
    <t>112-1У</t>
  </si>
  <si>
    <t>126У</t>
  </si>
  <si>
    <t>Техническое обслуживание транспортных средств марки Фольксваген</t>
  </si>
  <si>
    <t>Услуги по автомобильной мойке и химчистке автотранспорта г.Алматы</t>
  </si>
  <si>
    <t>Услуги по автомобильной мойке и химчистке автотранспорта в регионах</t>
  </si>
  <si>
    <t>114-1У</t>
  </si>
  <si>
    <t>115-1У</t>
  </si>
  <si>
    <t>г.Астана, г.Атырау, г.Актау, г.Актобе, г.Караганда, г.Уральск, г.Павлодар, г.Усть-Каменогорск, г.Костанай</t>
  </si>
  <si>
    <t>Перегородка для стола</t>
  </si>
  <si>
    <t>материал ЛДСП 28 мм, цвет ольха</t>
  </si>
  <si>
    <t>714Т</t>
  </si>
  <si>
    <t>715Т</t>
  </si>
  <si>
    <t>Опора для стола</t>
  </si>
  <si>
    <t>Опоры для стола- бленды, цвет комбинированный, черный</t>
  </si>
  <si>
    <t>г. Усть-каменогорск</t>
  </si>
  <si>
    <t>182-1Т</t>
  </si>
  <si>
    <t>182-2Т</t>
  </si>
  <si>
    <t>Стол компьютерный</t>
  </si>
  <si>
    <t>стол компьютерный 1200*800*760, материал ЛДСП 16 мм</t>
  </si>
  <si>
    <t>Стол компьютерный со встроенной тумбой из 3-х ящиков, столешница ЛДСП 22 мм, стойки ЛДСП 18 мм с перфорированной накладкой шириной 150мм – МДФ 3 мм крашенный, фронт ЛДСП 18 мм с перфорированной накладкой из МДФ 3 мм крашеный, ножки регулируемые</t>
  </si>
  <si>
    <t>182-3Т</t>
  </si>
  <si>
    <t>Стол под принтер</t>
  </si>
  <si>
    <t>182-4Т</t>
  </si>
  <si>
    <t>Гладильная доска</t>
  </si>
  <si>
    <t>Гладильная доска, Размер стола: 120 х 42 см. Комплектация: гладильная доска, розетка, подрукавник. Упаковка: термоусадочная пленка. Вес: 7,00 кг. Регулировка высоты: автоматическая</t>
  </si>
  <si>
    <t>716Т</t>
  </si>
  <si>
    <t>717Т</t>
  </si>
  <si>
    <t>205-1Т</t>
  </si>
  <si>
    <t>206-1Т</t>
  </si>
  <si>
    <t>718Т</t>
  </si>
  <si>
    <t>719Т</t>
  </si>
  <si>
    <t>кондиционер 24-го типа, настенный, сплит-система, мощность 6.740 кВт, площадь кабинета – 63 кв.м.</t>
  </si>
  <si>
    <t>внутренний блок 1230*380*590, наружный блок 950*1380*330, температурная характеристика наружного блока + 50 до – 20 С, расход воздуха 3000/2700 м3/час, предоставление сертификата соответствия</t>
  </si>
  <si>
    <t>Кондиционер с установкой</t>
  </si>
  <si>
    <t>720Т</t>
  </si>
  <si>
    <t>721Т</t>
  </si>
  <si>
    <t>Кофемашина</t>
  </si>
  <si>
    <t>кофемашина офисная емкостью 1800 – 2000 мл., мощностью 1000 – 1500 вт., с давлением до 15 бар</t>
  </si>
  <si>
    <t>автоматическая кофемашина, бойлер емкостью 3-6 л, напряжение питания 220 В, 50 Гц, производительность от 100 чашек в час</t>
  </si>
  <si>
    <t>216-1Т</t>
  </si>
  <si>
    <t>722Т</t>
  </si>
  <si>
    <t>Обогреватель</t>
  </si>
  <si>
    <t xml:space="preserve">Обогреватель мощностью 1500-2000 Вт. с тепловентилятором. </t>
  </si>
  <si>
    <t>Обогреватель масляный</t>
  </si>
  <si>
    <t xml:space="preserve">Обогреватель масляный, 220В, 9-12 секций, цвет белый. </t>
  </si>
  <si>
    <t>723Т</t>
  </si>
  <si>
    <t>724Т</t>
  </si>
  <si>
    <t>725Т</t>
  </si>
  <si>
    <t>Утюг</t>
  </si>
  <si>
    <t>726Т</t>
  </si>
  <si>
    <t>Паровой утюг</t>
  </si>
  <si>
    <t>Утюг, мощность 2200 Вт; тип с распылителем; длина шнура - 2 м.;функция разбрызгивания - есть; вес -900гр</t>
  </si>
  <si>
    <t>Паровой утюг для чистки и отпаривания верхней одежды. Мощность тена 2200 Вт</t>
  </si>
  <si>
    <t>214-1Т</t>
  </si>
  <si>
    <t>727Т</t>
  </si>
  <si>
    <t>728Т</t>
  </si>
  <si>
    <t>Чайник электрический</t>
  </si>
  <si>
    <t>резервуар для воды: 2-3 л., цвет серебристый/белый, питание: 220 В</t>
  </si>
  <si>
    <t>729Т</t>
  </si>
  <si>
    <t>637-1Т</t>
  </si>
  <si>
    <t>Проекционный аппарат портативный</t>
  </si>
  <si>
    <t>Проекционный аппарат стационарный</t>
  </si>
  <si>
    <t>Технология : LCD: 3 х 0.7" P-Si TFT; Яркость: 2700 ANSI lm; Цветовая яркость: 2700 ANSI lm Контрастность: 400:1; Лампа: 170 Вт, Разрешение: XGA (1024x768); Возможность демонстрации: VGA (640x480), SVGA (800x600), SXGA (1280x1024), UXGA (1600x1200); Размер изображения по диагонали: 30 – 300 дюймов; Расстояние до экрана: 1 – 12,1 м; Малый вес, компактный корпус;</t>
  </si>
  <si>
    <t>Тип DLP, яркость 2500, контрастность 2000:1</t>
  </si>
  <si>
    <t>730Т</t>
  </si>
  <si>
    <t>Телевизор с ЖК экраном</t>
  </si>
  <si>
    <t>телевизор с жидкокристаллическим экраном, серии 3 с USB портом, входом HDMI, диагональ не менее 75 см</t>
  </si>
  <si>
    <t>Телевизор LCD 40”</t>
  </si>
  <si>
    <t>Телевизор LCD</t>
  </si>
  <si>
    <t>LCD телевизор, Разрешение 1920x1080 Пикс, Яркость 500 кд/м2, Динамическая контрастность 25000:1</t>
  </si>
  <si>
    <t>телевизор LCD 40”</t>
  </si>
  <si>
    <t>731Т</t>
  </si>
  <si>
    <t>732Т</t>
  </si>
  <si>
    <t>Поломоечная машина</t>
  </si>
  <si>
    <t>733Т</t>
  </si>
  <si>
    <t>734Т</t>
  </si>
  <si>
    <t>Лицензия к IP телефону</t>
  </si>
  <si>
    <t>199-1Т</t>
  </si>
  <si>
    <t>735Т</t>
  </si>
  <si>
    <t>Радиотелефон</t>
  </si>
  <si>
    <t>175-1Т</t>
  </si>
  <si>
    <t>736Т</t>
  </si>
  <si>
    <t>Лампа для детектора валют</t>
  </si>
  <si>
    <t>г. Алматы, г. Актау, г. Актобе, г. Атырау, г. Караганда, г. Кызылорда, Павлодар, г. Семей, г. Уральск, г. Усть-Каменогорск</t>
  </si>
  <si>
    <t>Медикаменты</t>
  </si>
  <si>
    <t>737Т</t>
  </si>
  <si>
    <t>685-1Т</t>
  </si>
  <si>
    <t xml:space="preserve">тумба мобильная </t>
  </si>
  <si>
    <t>г.Алматы, г. Усть-Каменогорск</t>
  </si>
  <si>
    <t>186-1Т</t>
  </si>
  <si>
    <t>г.Алматы, г. Кызылорда, г. Атырау, г. Санкт-Петербург</t>
  </si>
  <si>
    <t>182-5Т</t>
  </si>
  <si>
    <t>Стол офисный</t>
  </si>
  <si>
    <t>Стол эргономичный со встроенной тумбой</t>
  </si>
  <si>
    <t>материал столешница ДСП-32 мм., опоры и фасады- 16мм. Столешница брифинг приставки- 32 мм. Размер: 1400/1500/750</t>
  </si>
  <si>
    <t>182-6Т</t>
  </si>
  <si>
    <t>182-7Т</t>
  </si>
  <si>
    <t>Стол рабочий с приставной тумбой и брифинг приставкой</t>
  </si>
  <si>
    <t>Стол однотумбовый</t>
  </si>
  <si>
    <t>1100х750х650, цвет серый, царга (до пола)</t>
  </si>
  <si>
    <t>г. Усть-Каменогорск</t>
  </si>
  <si>
    <t>стол эргономичный 1200*800*760, материал ЛДСП 28 мм.</t>
  </si>
  <si>
    <t>стол серого цвета, материал ЛДСП 28 мм, небольшого размера</t>
  </si>
  <si>
    <t>183-1Т</t>
  </si>
  <si>
    <t>г.Алматы, г. Кызылорда, г. Усть-каменогорск, г. Санкт-Петербург</t>
  </si>
  <si>
    <t>738Т</t>
  </si>
  <si>
    <t>Кресло офисное с подголовником</t>
  </si>
  <si>
    <t>г.Алматы, г. Атырау, г. Усть-каменогорск</t>
  </si>
  <si>
    <t>Эргономичная форма спинки, механизм регулировки высоты поясничного валика, динамические сидение и спинка, регулируемая высота сидения, регулируемая высота и угол наклона подголовника, подлокотники с мягкими полиуретановыми накладками, спинка, выполненная из эластичной дышащей сетки 100 % полиэстер</t>
  </si>
  <si>
    <t>189-1Т</t>
  </si>
  <si>
    <t>г.Алматы, г. Усть-Каменогорск, г. Санкт-Петербург</t>
  </si>
  <si>
    <t>739Т</t>
  </si>
  <si>
    <t>Шкаф высокий</t>
  </si>
  <si>
    <t>740Т</t>
  </si>
  <si>
    <t>шкаф низкий</t>
  </si>
  <si>
    <t>размер 1600*450*1800, материал: внутри ДСП-18 мм., цвет полок внутри U 2200 (черный), основа ЛДСП 32 мм, стекла матовые в алюминиевой рамке.</t>
  </si>
  <si>
    <t>размер 1600*450*750, основа 32 мм, цвет полок внутри U 2200 (черный), основа ЛДСП 32 мм, стекла матовые в алюминиевой рамке</t>
  </si>
  <si>
    <t>Шкаф Телекоммуникационный</t>
  </si>
  <si>
    <t>Шкаф телекоммуникационный, настенный, разборный, 19” 6U Размер (600х350)см, дверь металлическая</t>
  </si>
  <si>
    <t>741Т</t>
  </si>
  <si>
    <t>742Т</t>
  </si>
  <si>
    <t>Шкаф-купе</t>
  </si>
  <si>
    <t>Шкаф для документов открытый для файловых папок и для одежды. Цвет: серый, размер: 550х1900х380</t>
  </si>
  <si>
    <t>г.Алматы, г. Усть-каменогорск</t>
  </si>
  <si>
    <t>743Т</t>
  </si>
  <si>
    <t>Вешалка напольная</t>
  </si>
  <si>
    <t>744Т</t>
  </si>
  <si>
    <t>Настенный шкаф для аптечки первой помощи</t>
  </si>
  <si>
    <t>356-1Т</t>
  </si>
  <si>
    <t>745Т</t>
  </si>
  <si>
    <t>Тестирование авиационного языка для пилотов и тренинг - программ</t>
  </si>
  <si>
    <t>Стеллажи паллетные</t>
  </si>
  <si>
    <t>паллетоместо</t>
  </si>
  <si>
    <t>Электро-штабелер</t>
  </si>
  <si>
    <t>Электро-штабелер самоходный, с двухсекцонной мачтой</t>
  </si>
  <si>
    <t>в течение 8 недель</t>
  </si>
  <si>
    <t>746Т</t>
  </si>
  <si>
    <t>Тележка гидравлическая</t>
  </si>
  <si>
    <t>Тележка гидравлическая с грузоподъемностью 2000 кг</t>
  </si>
  <si>
    <t>747Т</t>
  </si>
  <si>
    <t>Станок широкоуниверсальный консольно-фрезерный</t>
  </si>
  <si>
    <t>6К81Ш</t>
  </si>
  <si>
    <t>196-1Т</t>
  </si>
  <si>
    <t>Расходные материалы для ВС типа Боинг 757-200, Боинг 767-300, Эйрбас А 319/320/321</t>
  </si>
  <si>
    <t>Оборудования для неразрушающего контроля</t>
  </si>
  <si>
    <t>248Т</t>
  </si>
  <si>
    <t>Оборудование для обслуживания бортовой кухни</t>
  </si>
  <si>
    <t>249Т</t>
  </si>
  <si>
    <t>Оборудование для обслуживания авиационной электротехники</t>
  </si>
  <si>
    <t>250Т</t>
  </si>
  <si>
    <t>Оборудование для цеха по ремонту металлических элементов ВС</t>
  </si>
  <si>
    <t>февраль, май</t>
  </si>
  <si>
    <t>251Т</t>
  </si>
  <si>
    <t>Раходные материалы для цеха по ремонту металлических элементов ВС</t>
  </si>
  <si>
    <t>252Т</t>
  </si>
  <si>
    <t>Оборудование для обслуживания автотранспорта</t>
  </si>
  <si>
    <t>Оборудование для обслуживания автомобиля</t>
  </si>
  <si>
    <t>253Т</t>
  </si>
  <si>
    <t>Основные инструменты для оперативного технического обслуживания</t>
  </si>
  <si>
    <t>254Т</t>
  </si>
  <si>
    <t>Система контроля и хранения инструментов</t>
  </si>
  <si>
    <t>Запасные части на транспорт и наземное оборудование</t>
  </si>
  <si>
    <t>255Т</t>
  </si>
  <si>
    <t xml:space="preserve">АО Эйр Астана </t>
  </si>
  <si>
    <t>20.59.41</t>
  </si>
  <si>
    <t xml:space="preserve">Тосол </t>
  </si>
  <si>
    <t>Незамерзающая  жидкость голубого цвета температурой замерзания -40С</t>
  </si>
  <si>
    <t>литр</t>
  </si>
  <si>
    <t>256Т</t>
  </si>
  <si>
    <t xml:space="preserve">Дистиллированная вода </t>
  </si>
  <si>
    <t>Жидкость дистилированная</t>
  </si>
  <si>
    <t>257Т</t>
  </si>
  <si>
    <t xml:space="preserve">Антифриз </t>
  </si>
  <si>
    <t>Незамерзающая специальная  жидкость красного/желтого цвета температурой замерзания -40С</t>
  </si>
  <si>
    <t>258Т</t>
  </si>
  <si>
    <t xml:space="preserve">Масло промывочное </t>
  </si>
  <si>
    <t>93-1У</t>
  </si>
  <si>
    <t>4-1Т</t>
  </si>
  <si>
    <t>Всесезонное полностью синтетическое масло. Вязкостно-температурная характеристика 5W-30</t>
  </si>
  <si>
    <t>600</t>
  </si>
  <si>
    <t>264Т</t>
  </si>
  <si>
    <t>Масло моторное 5w-40</t>
  </si>
  <si>
    <t>Всесезонное полностью синтетическое масло. Вязкостно-температурная характеристика 5W-40</t>
  </si>
  <si>
    <t>1000</t>
  </si>
  <si>
    <t>265Т</t>
  </si>
  <si>
    <t>Масло моторное 10w-40</t>
  </si>
  <si>
    <t xml:space="preserve">Полусинтетическое масло класса вязкости SAE 10W-40, обладающее хорошими антифрикционными свойствами  вязкости SAE 15W-40 </t>
  </si>
  <si>
    <t>3000</t>
  </si>
  <si>
    <t>266Т</t>
  </si>
  <si>
    <t>Масло моторное 15w-40</t>
  </si>
  <si>
    <t>Масло моторное минеральное</t>
  </si>
  <si>
    <t>267Т</t>
  </si>
  <si>
    <t>20.59.43</t>
  </si>
  <si>
    <t xml:space="preserve">Жидкость тормозная </t>
  </si>
  <si>
    <t>Тормозная жидкость для гидроприводных тормозов и сцеплений DOT4</t>
  </si>
  <si>
    <t>40</t>
  </si>
  <si>
    <t>268Т</t>
  </si>
  <si>
    <t xml:space="preserve">Литол </t>
  </si>
  <si>
    <t>Антифрикционная многоцелевая водостойкая смазка</t>
  </si>
  <si>
    <t>килограмм</t>
  </si>
  <si>
    <t>25</t>
  </si>
  <si>
    <t>269Т</t>
  </si>
  <si>
    <t xml:space="preserve">Жидкость аэрозольная для промывки топливной системы </t>
  </si>
  <si>
    <t xml:space="preserve"> Жидкость аэрозольная для промывки топливной системы  </t>
  </si>
  <si>
    <t>50</t>
  </si>
  <si>
    <t>270Т</t>
  </si>
  <si>
    <t>20.59.42</t>
  </si>
  <si>
    <t>Жидкость для очистки карбюратора</t>
  </si>
  <si>
    <t xml:space="preserve"> Жидкость для очистки карбюратора </t>
  </si>
  <si>
    <t>271Т</t>
  </si>
  <si>
    <t xml:space="preserve">Дизельный антигель </t>
  </si>
  <si>
    <t>Присадка, которая необходима при эксплуатации дизельного автомобиля в условиях низких температур</t>
  </si>
  <si>
    <t>272Т</t>
  </si>
  <si>
    <t>27.90.70</t>
  </si>
  <si>
    <t xml:space="preserve">Проблесковый маяк </t>
  </si>
  <si>
    <t>Проблесковый маяк с галогенной лампой и вращающимся отражателем</t>
  </si>
  <si>
    <t>100</t>
  </si>
  <si>
    <t>273Т</t>
  </si>
  <si>
    <t>29.32.30</t>
  </si>
  <si>
    <t xml:space="preserve">Набор ключей для а/м </t>
  </si>
  <si>
    <t>Набор ключей комбинированных  метрических</t>
  </si>
  <si>
    <t>10</t>
  </si>
  <si>
    <t>274Т</t>
  </si>
  <si>
    <t xml:space="preserve">Щетка дворника </t>
  </si>
  <si>
    <t>Щетка стеклоочистителя на каркасе и без него</t>
  </si>
  <si>
    <t>80</t>
  </si>
  <si>
    <t>275Т</t>
  </si>
  <si>
    <t xml:space="preserve">Фаркоп </t>
  </si>
  <si>
    <t>Фаркопы применяются для буксировки прицепов весом до 3500 кг.</t>
  </si>
  <si>
    <t>2</t>
  </si>
  <si>
    <t>276Т</t>
  </si>
  <si>
    <t xml:space="preserve">Щетка автомобильная </t>
  </si>
  <si>
    <t>Щётка автомобильная от снега 515 mm</t>
  </si>
  <si>
    <t>30</t>
  </si>
  <si>
    <t>277Т</t>
  </si>
  <si>
    <t>29.32.10</t>
  </si>
  <si>
    <t xml:space="preserve">Манометр  </t>
  </si>
  <si>
    <t>Прибор, измеряющий избыточное давление - положительную разность между абсолютным и барометрическим давлением</t>
  </si>
  <si>
    <t>15</t>
  </si>
  <si>
    <t>278Т</t>
  </si>
  <si>
    <t>22.11.11</t>
  </si>
  <si>
    <t xml:space="preserve">Летние/зимние шины (покрышки) размером 185*75 R-14 </t>
  </si>
  <si>
    <t>16</t>
  </si>
  <si>
    <t>279Т</t>
  </si>
  <si>
    <t>36</t>
  </si>
  <si>
    <t>280Т</t>
  </si>
  <si>
    <t xml:space="preserve">Летние/зимние шины (покрышки) размером 195*75 R-15 С </t>
  </si>
  <si>
    <t>60</t>
  </si>
  <si>
    <t>281Т</t>
  </si>
  <si>
    <t xml:space="preserve">Летние/зимние шины (покрышки) размером 205*70 R-16 </t>
  </si>
  <si>
    <t>48</t>
  </si>
  <si>
    <t>282Т</t>
  </si>
  <si>
    <t>283Т</t>
  </si>
  <si>
    <t xml:space="preserve">Летние/зимние шины (покрышки) размером 215*65 R-17 </t>
  </si>
  <si>
    <t>284Т</t>
  </si>
  <si>
    <t>29.31.10</t>
  </si>
  <si>
    <t>Лампа цокольная</t>
  </si>
  <si>
    <t xml:space="preserve">Автомобильная Лампа цокольная </t>
  </si>
  <si>
    <t>285Т</t>
  </si>
  <si>
    <t>Лампа безцокольная</t>
  </si>
  <si>
    <t xml:space="preserve">Автомобильная Лампа безцокольная </t>
  </si>
  <si>
    <t>286Т</t>
  </si>
  <si>
    <t xml:space="preserve">Лампа 1-конт  </t>
  </si>
  <si>
    <t xml:space="preserve">Автомобильная  Лампа 1-конт   </t>
  </si>
  <si>
    <t>287Т</t>
  </si>
  <si>
    <t xml:space="preserve">Лампа 2-конт  </t>
  </si>
  <si>
    <t xml:space="preserve">Автомобильная Лампа 2-конт   </t>
  </si>
  <si>
    <t>288Т</t>
  </si>
  <si>
    <t>Лампа галогеновая</t>
  </si>
  <si>
    <t xml:space="preserve">Автомобильная  Лампа галогеновая </t>
  </si>
  <si>
    <t>289Т</t>
  </si>
  <si>
    <t>Лампа Н3</t>
  </si>
  <si>
    <t xml:space="preserve">Автомобильная Лампа Н3 </t>
  </si>
  <si>
    <t>290Т</t>
  </si>
  <si>
    <t>Лампа Н4</t>
  </si>
  <si>
    <t xml:space="preserve">Автомобильная  Лампа Н4 </t>
  </si>
  <si>
    <t>291Т</t>
  </si>
  <si>
    <t>Лампа Н7</t>
  </si>
  <si>
    <t xml:space="preserve">Автомобильная Лампа Н7 </t>
  </si>
  <si>
    <t>292Т</t>
  </si>
  <si>
    <t>Лампа НВ3</t>
  </si>
  <si>
    <t xml:space="preserve">Автомобильная  Лампа НВ3 </t>
  </si>
  <si>
    <t>293Т</t>
  </si>
  <si>
    <t>Лампа НВ4</t>
  </si>
  <si>
    <t xml:space="preserve">Автомобильная  Лампа НВ4 </t>
  </si>
  <si>
    <t>294Т</t>
  </si>
  <si>
    <t>27.20.21</t>
  </si>
  <si>
    <t>Аккумулятор 12В-60ач</t>
  </si>
  <si>
    <t xml:space="preserve">Автомобильный Аккумулятор 12В-60ач </t>
  </si>
  <si>
    <t>295Т</t>
  </si>
  <si>
    <t>Аккумулятор 12В-65ач</t>
  </si>
  <si>
    <t>Автомобильный Аккумулятор 6СТ (75А-90А)</t>
  </si>
  <si>
    <t>г.Усть-Каменогорск</t>
  </si>
  <si>
    <t>сентябрь</t>
  </si>
  <si>
    <t>296Т</t>
  </si>
  <si>
    <t>Аккумулятор 12В-70ач</t>
  </si>
  <si>
    <t xml:space="preserve">Автомобильный Аккумулятор 12В-70ач </t>
  </si>
  <si>
    <t>297Т</t>
  </si>
  <si>
    <t>Аккумулятор 12В-90ач</t>
  </si>
  <si>
    <t xml:space="preserve">Автомобильный Аккумулятор 12В-90ач </t>
  </si>
  <si>
    <t>5</t>
  </si>
  <si>
    <t>298Т</t>
  </si>
  <si>
    <t>Аккумулятор 12В-110ач</t>
  </si>
  <si>
    <t xml:space="preserve">Автомобильный Аккумулятор 12В-110ач </t>
  </si>
  <si>
    <t>299Т</t>
  </si>
  <si>
    <t>Аккумулятор 12В-140ач</t>
  </si>
  <si>
    <t xml:space="preserve">Автомобильный Аккумулятор 12В-140ач </t>
  </si>
  <si>
    <t>300Т</t>
  </si>
  <si>
    <t>Аккумулятор 12В-180ач</t>
  </si>
  <si>
    <t xml:space="preserve">Автомобильный Аккумулятор 12В-180ач </t>
  </si>
  <si>
    <t>301Т</t>
  </si>
  <si>
    <t>23.12.11</t>
  </si>
  <si>
    <t>Автомобильное стекло</t>
  </si>
  <si>
    <t xml:space="preserve">Переднее лобовое стекло </t>
  </si>
  <si>
    <t>август</t>
  </si>
  <si>
    <t>302Т</t>
  </si>
  <si>
    <t>28.29.13</t>
  </si>
  <si>
    <t>Фильтры воздушные, масляные, масла</t>
  </si>
  <si>
    <t>г. Астана</t>
  </si>
  <si>
    <t>303Т</t>
  </si>
  <si>
    <t>Прочие запчасти</t>
  </si>
  <si>
    <t>Прочие запасные части для автомобильного транспорта, закупаемые по мере необходимости</t>
  </si>
  <si>
    <t>Авиационный керосин</t>
  </si>
  <si>
    <t>304Т</t>
  </si>
  <si>
    <t>19.20.25</t>
  </si>
  <si>
    <t>Авиационный керосин марки ТС-1</t>
  </si>
  <si>
    <t>Топливо для реактивных двигателей марки ТС-1, 1сорт, ГОСТ 10227-86</t>
  </si>
  <si>
    <t>г. Актау</t>
  </si>
  <si>
    <t>тонна</t>
  </si>
  <si>
    <t>305Т</t>
  </si>
  <si>
    <t>г. Актобе</t>
  </si>
  <si>
    <t>306Т</t>
  </si>
  <si>
    <t>307Т</t>
  </si>
  <si>
    <t xml:space="preserve">г. Астана </t>
  </si>
  <si>
    <t>308Т</t>
  </si>
  <si>
    <t>г. Атырау</t>
  </si>
  <si>
    <t>309Т</t>
  </si>
  <si>
    <t>г. Караганда</t>
  </si>
  <si>
    <t>310Т</t>
  </si>
  <si>
    <t>г. Костанай</t>
  </si>
  <si>
    <t>311Т</t>
  </si>
  <si>
    <t>г. Кызылорда</t>
  </si>
  <si>
    <t>312Т</t>
  </si>
  <si>
    <t>г. Уральск</t>
  </si>
  <si>
    <t>313Т</t>
  </si>
  <si>
    <t>г. Оскемен</t>
  </si>
  <si>
    <t>314Т</t>
  </si>
  <si>
    <t>г. Павлодар</t>
  </si>
  <si>
    <t>315Т</t>
  </si>
  <si>
    <t>г. Петропавловск</t>
  </si>
  <si>
    <t>316Т</t>
  </si>
  <si>
    <t>г. Семей</t>
  </si>
  <si>
    <t>317Т</t>
  </si>
  <si>
    <t>г. Шымкент</t>
  </si>
  <si>
    <t>318Т</t>
  </si>
  <si>
    <t>г. Жезказган</t>
  </si>
  <si>
    <t>319Т</t>
  </si>
  <si>
    <t xml:space="preserve">г. Амстердам </t>
  </si>
  <si>
    <t>320Т</t>
  </si>
  <si>
    <t>г. Анталья</t>
  </si>
  <si>
    <t>321Т</t>
  </si>
  <si>
    <t>г. Баку</t>
  </si>
  <si>
    <t>322Т</t>
  </si>
  <si>
    <t>г. Бангкок</t>
  </si>
  <si>
    <t>323Т</t>
  </si>
  <si>
    <t>г. Пекин</t>
  </si>
  <si>
    <t>324Т</t>
  </si>
  <si>
    <t>г. Бишкек</t>
  </si>
  <si>
    <t>325Т</t>
  </si>
  <si>
    <t>г. Дели</t>
  </si>
  <si>
    <t>326Т</t>
  </si>
  <si>
    <t>г. Абу-даби</t>
  </si>
  <si>
    <t>327Т</t>
  </si>
  <si>
    <t>г. Душанбе</t>
  </si>
  <si>
    <t>328Т</t>
  </si>
  <si>
    <t>г. Франкфурт</t>
  </si>
  <si>
    <t>329Т</t>
  </si>
  <si>
    <t>г. Гановер</t>
  </si>
  <si>
    <t>330Т</t>
  </si>
  <si>
    <t>331Т</t>
  </si>
  <si>
    <t>г. Куала-лумпур</t>
  </si>
  <si>
    <t>332Т</t>
  </si>
  <si>
    <t>г. Лондон</t>
  </si>
  <si>
    <t>333Т</t>
  </si>
  <si>
    <t>г. Москва</t>
  </si>
  <si>
    <t>334Т</t>
  </si>
  <si>
    <t>г. Новосибирск</t>
  </si>
  <si>
    <t>335Т</t>
  </si>
  <si>
    <t>г. Санкт-Петербург</t>
  </si>
  <si>
    <t>336Т</t>
  </si>
  <si>
    <t>г. Сеул</t>
  </si>
  <si>
    <t>337Т</t>
  </si>
  <si>
    <t>г. Ташкент</t>
  </si>
  <si>
    <t>338Т</t>
  </si>
  <si>
    <t>г. Урумчи</t>
  </si>
  <si>
    <t>339Т</t>
  </si>
  <si>
    <t>г. Екатеринбург</t>
  </si>
  <si>
    <t>Бензин и дизельное топливо для автотранспорта</t>
  </si>
  <si>
    <t>340Т</t>
  </si>
  <si>
    <t>19.20.21</t>
  </si>
  <si>
    <t>Бензин АИ-92</t>
  </si>
  <si>
    <t>СТ АО 39334881-001-2006</t>
  </si>
  <si>
    <t>CPT, по смарт-карте</t>
  </si>
  <si>
    <t>3 рабочих дня после размещения заявки с указанием требуемого количества</t>
  </si>
  <si>
    <t>341Т</t>
  </si>
  <si>
    <t>CPT, по талонам</t>
  </si>
  <si>
    <t>342Т</t>
  </si>
  <si>
    <t>343Т</t>
  </si>
  <si>
    <t>344Т</t>
  </si>
  <si>
    <t>19.20.26</t>
  </si>
  <si>
    <t>Дизельное топливо (зимнее)</t>
  </si>
  <si>
    <t>ГОСТ 305-82</t>
  </si>
  <si>
    <t>345Т</t>
  </si>
  <si>
    <t>346Т</t>
  </si>
  <si>
    <t>347Т</t>
  </si>
  <si>
    <t>348Т</t>
  </si>
  <si>
    <t>349Т</t>
  </si>
  <si>
    <t>350Т</t>
  </si>
  <si>
    <t>351Т</t>
  </si>
  <si>
    <t>352Т</t>
  </si>
  <si>
    <t>353Т</t>
  </si>
  <si>
    <t>354Т</t>
  </si>
  <si>
    <t>355Т</t>
  </si>
  <si>
    <t>356Т</t>
  </si>
  <si>
    <t>Противообледенительная жидкость</t>
  </si>
  <si>
    <t>октябрь, ноябрь, декабрь</t>
  </si>
  <si>
    <t>DDU, ж/д терминал  IBC</t>
  </si>
  <si>
    <t>357Т</t>
  </si>
  <si>
    <t>26.80.13</t>
  </si>
  <si>
    <t>CD - подставка</t>
  </si>
  <si>
    <t>358Т</t>
  </si>
  <si>
    <t>CD-R</t>
  </si>
  <si>
    <t>359Т</t>
  </si>
  <si>
    <t>DVD</t>
  </si>
  <si>
    <t>360Т</t>
  </si>
  <si>
    <t>25.99.23</t>
  </si>
  <si>
    <t>Антистеплер</t>
  </si>
  <si>
    <t>361Т</t>
  </si>
  <si>
    <t>17.23.11</t>
  </si>
  <si>
    <t>Блокнот А5</t>
  </si>
  <si>
    <t>362Т</t>
  </si>
  <si>
    <t>Бумага А3</t>
  </si>
  <si>
    <t>пачка</t>
  </si>
  <si>
    <t>363Т</t>
  </si>
  <si>
    <t>Бумага А4</t>
  </si>
  <si>
    <t>364Т</t>
  </si>
  <si>
    <t xml:space="preserve">Бумага А4 цветная голубая </t>
  </si>
  <si>
    <t xml:space="preserve"> Бумага А4 цветная голубая </t>
  </si>
  <si>
    <t>365Т</t>
  </si>
  <si>
    <t>Бумага А4, цветная, желтая</t>
  </si>
  <si>
    <t>366Т</t>
  </si>
  <si>
    <t>Бумага А4, цветная, розовая</t>
  </si>
  <si>
    <t>367Т</t>
  </si>
  <si>
    <t>Бумага А5</t>
  </si>
  <si>
    <t>368Т</t>
  </si>
  <si>
    <t>Бумага в рулонах</t>
  </si>
  <si>
    <t>369Т</t>
  </si>
  <si>
    <t>Бумага для записей, липкая 50*35</t>
  </si>
  <si>
    <t>370Т</t>
  </si>
  <si>
    <t>Бумага для записей, липкая 76*100</t>
  </si>
  <si>
    <t>371Т</t>
  </si>
  <si>
    <t>Бумага для факса</t>
  </si>
  <si>
    <t>рулон</t>
  </si>
  <si>
    <t>372Т</t>
  </si>
  <si>
    <t>Бумага для флипчарта</t>
  </si>
  <si>
    <t>373Т</t>
  </si>
  <si>
    <t>22.29.25</t>
  </si>
  <si>
    <t>Визитница А-4</t>
  </si>
  <si>
    <t>374Т</t>
  </si>
  <si>
    <t>Визитница –книжка карманная</t>
  </si>
  <si>
    <t>375Т</t>
  </si>
  <si>
    <t xml:space="preserve">Визитница настольная  120-180 шт. </t>
  </si>
  <si>
    <t>376Т</t>
  </si>
  <si>
    <t>32.99.15</t>
  </si>
  <si>
    <t>Грифель для мех карандаша 0,7</t>
  </si>
  <si>
    <t>377Т</t>
  </si>
  <si>
    <t>Губка для маркерной доски</t>
  </si>
  <si>
    <t>378Т</t>
  </si>
  <si>
    <t>Держатель для бумаг к монитору</t>
  </si>
  <si>
    <t>379Т</t>
  </si>
  <si>
    <t>380Т</t>
  </si>
  <si>
    <t>Держатель для скотча</t>
  </si>
  <si>
    <t>381Т</t>
  </si>
  <si>
    <t>Дискета Imation</t>
  </si>
  <si>
    <t>382Т</t>
  </si>
  <si>
    <t>Диспенсер для скрепок</t>
  </si>
  <si>
    <t>Диспенсор для скрепок</t>
  </si>
  <si>
    <t>383Т</t>
  </si>
  <si>
    <t>32.99.16</t>
  </si>
  <si>
    <t>Доска маркерная 120*150</t>
  </si>
  <si>
    <t>384Т</t>
  </si>
  <si>
    <t>Доска пробковая 90*120</t>
  </si>
  <si>
    <t>385Т</t>
  </si>
  <si>
    <t>Дырокол на 30-40 страниц</t>
  </si>
  <si>
    <t>Дырокол на    30-40 страниц</t>
  </si>
  <si>
    <t>386Т</t>
  </si>
  <si>
    <t>Дырокол на 150 страниц</t>
  </si>
  <si>
    <t>387Т</t>
  </si>
  <si>
    <t>Дырокол формата А5 с 3-мя отверстиями</t>
  </si>
  <si>
    <t>388Т</t>
  </si>
  <si>
    <t>17.23.12</t>
  </si>
  <si>
    <t xml:space="preserve">Ежедневник, телефонная книга </t>
  </si>
  <si>
    <t>389Т</t>
  </si>
  <si>
    <t>25.93.14</t>
  </si>
  <si>
    <t>Зажим 25 мм</t>
  </si>
  <si>
    <t>390Т</t>
  </si>
  <si>
    <t>Калькулятор 8 разрядный</t>
  </si>
  <si>
    <t>391Т</t>
  </si>
  <si>
    <t>Канцелярский нож 12 мм</t>
  </si>
  <si>
    <t>392Т</t>
  </si>
  <si>
    <t>Карандаш с резинкой</t>
  </si>
  <si>
    <t>393Т</t>
  </si>
  <si>
    <t>20.52.10</t>
  </si>
  <si>
    <t>Клей – карандаш 35 гр</t>
  </si>
  <si>
    <t>394Т</t>
  </si>
  <si>
    <t>Клей жидкий</t>
  </si>
  <si>
    <t>395Т</t>
  </si>
  <si>
    <t>Клей карандаш 35 гр</t>
  </si>
  <si>
    <t>396Т</t>
  </si>
  <si>
    <t>17.23.13</t>
  </si>
  <si>
    <t>Книга учета с твердым переплетом</t>
  </si>
  <si>
    <t>397Т</t>
  </si>
  <si>
    <t>Кнопки цветные</t>
  </si>
  <si>
    <t>398Т</t>
  </si>
  <si>
    <t>399Т</t>
  </si>
  <si>
    <t>Конверт А 3</t>
  </si>
  <si>
    <t>400Т</t>
  </si>
  <si>
    <t>Конверт евро</t>
  </si>
  <si>
    <t>401Т</t>
  </si>
  <si>
    <t>Конверт евро с окном</t>
  </si>
  <si>
    <t>402Т</t>
  </si>
  <si>
    <t>Конверт формата А4</t>
  </si>
  <si>
    <t>403Т</t>
  </si>
  <si>
    <t>Корзина для мусора</t>
  </si>
  <si>
    <t>404Т</t>
  </si>
  <si>
    <t>20.30.23</t>
  </si>
  <si>
    <t xml:space="preserve">Корректор </t>
  </si>
  <si>
    <t>405Т</t>
  </si>
  <si>
    <t>Корректор ленточный</t>
  </si>
  <si>
    <t>406Т</t>
  </si>
  <si>
    <t>407Т</t>
  </si>
  <si>
    <t>Ламинационная пленка А 5</t>
  </si>
  <si>
    <t>408Т</t>
  </si>
  <si>
    <t>409Т</t>
  </si>
  <si>
    <t>Ламинационная пленка А4</t>
  </si>
  <si>
    <t>410Т</t>
  </si>
  <si>
    <t>Ластик</t>
  </si>
  <si>
    <t>411Т</t>
  </si>
  <si>
    <t>Линейка 100см.</t>
  </si>
  <si>
    <t>412Т</t>
  </si>
  <si>
    <t>Линейка 50см.</t>
  </si>
  <si>
    <t>413Т</t>
  </si>
  <si>
    <t>Лоток вертикальный</t>
  </si>
  <si>
    <t>414Т</t>
  </si>
  <si>
    <t>Лоток горизонтальный черный</t>
  </si>
  <si>
    <t>415Т</t>
  </si>
  <si>
    <t>Лэйблы 100*А4</t>
  </si>
  <si>
    <t>416Т</t>
  </si>
  <si>
    <t>Лэйблы 70*37 Laser (Copier) Square Corners</t>
  </si>
  <si>
    <t>417Т</t>
  </si>
  <si>
    <t>Лэйблы для CD</t>
  </si>
  <si>
    <t>418Т</t>
  </si>
  <si>
    <t>32.99.12</t>
  </si>
  <si>
    <t>Маркер для доски зеленый</t>
  </si>
  <si>
    <t>419Т</t>
  </si>
  <si>
    <t>Маркер для доски красный</t>
  </si>
  <si>
    <t>420Т</t>
  </si>
  <si>
    <t>Маркер для доски, синий</t>
  </si>
  <si>
    <t>421Т</t>
  </si>
  <si>
    <t>Маркер для доски, черный</t>
  </si>
  <si>
    <t>422Т</t>
  </si>
  <si>
    <t>Маркер перманентный синий</t>
  </si>
  <si>
    <t>423Т</t>
  </si>
  <si>
    <t>Маркер текстовый синий</t>
  </si>
  <si>
    <t>424Т</t>
  </si>
  <si>
    <t>Маркер текстовый, толстый зеленый</t>
  </si>
  <si>
    <t>425Т</t>
  </si>
  <si>
    <t>28.99.11</t>
  </si>
  <si>
    <t>Машина для переплета журналов Comb Bind С 110</t>
  </si>
  <si>
    <t>426Т</t>
  </si>
  <si>
    <t>Нить капроновая</t>
  </si>
  <si>
    <t>427Т</t>
  </si>
  <si>
    <t>428Т</t>
  </si>
  <si>
    <t>Ножницы</t>
  </si>
  <si>
    <t>429Т</t>
  </si>
  <si>
    <t xml:space="preserve">Ножницы </t>
  </si>
  <si>
    <t>430Т</t>
  </si>
  <si>
    <t>Обложка для переплета прозрачная</t>
  </si>
  <si>
    <t>431Т</t>
  </si>
  <si>
    <t>32.99.14</t>
  </si>
  <si>
    <t xml:space="preserve">Органайзер </t>
  </si>
  <si>
    <t>432Т</t>
  </si>
  <si>
    <t>Органайзер пустой</t>
  </si>
  <si>
    <t>433Т</t>
  </si>
  <si>
    <t>17.21.15</t>
  </si>
  <si>
    <t>Папка на подпись</t>
  </si>
  <si>
    <t>434Т</t>
  </si>
  <si>
    <t>Папка на резинке</t>
  </si>
  <si>
    <t>435Т</t>
  </si>
  <si>
    <t>Папка планшет</t>
  </si>
  <si>
    <t>436Т</t>
  </si>
  <si>
    <t>Папка с 10 файлами</t>
  </si>
  <si>
    <t>437Т</t>
  </si>
  <si>
    <t>438Т</t>
  </si>
  <si>
    <t>Папка с 40 файлами</t>
  </si>
  <si>
    <t>439Т</t>
  </si>
  <si>
    <t>Папка с 50 файлами</t>
  </si>
  <si>
    <t>440Т</t>
  </si>
  <si>
    <t>Папка с 80 файлами</t>
  </si>
  <si>
    <t>441Т</t>
  </si>
  <si>
    <t>Папка с зажимом А4 на твердом переплете, черная</t>
  </si>
  <si>
    <t>442Т</t>
  </si>
  <si>
    <t>Планшет</t>
  </si>
  <si>
    <t>443Т</t>
  </si>
  <si>
    <t>22.21.42</t>
  </si>
  <si>
    <t>Пленка для графопроэктора</t>
  </si>
  <si>
    <t>444Т</t>
  </si>
  <si>
    <t>445Т</t>
  </si>
  <si>
    <t>Подвесные папки желтые</t>
  </si>
  <si>
    <t>446Т</t>
  </si>
  <si>
    <t>Подвесные папки синие</t>
  </si>
  <si>
    <t>Портфель пластиковый</t>
  </si>
  <si>
    <t>448Т</t>
  </si>
  <si>
    <t>17.29.11</t>
  </si>
  <si>
    <t>Постики- закладки цветные</t>
  </si>
  <si>
    <t>449Т</t>
  </si>
  <si>
    <t>Прозрачный файл  Ак Сункар</t>
  </si>
  <si>
    <t>450Т</t>
  </si>
  <si>
    <t>Прозрачный файл А 4</t>
  </si>
  <si>
    <t>451Т</t>
  </si>
  <si>
    <t>Пружина для переплета 10 мм</t>
  </si>
  <si>
    <t>452Т</t>
  </si>
  <si>
    <t>Пружина для переплета 12мм</t>
  </si>
  <si>
    <t>453Т</t>
  </si>
  <si>
    <t>Разделитель 1-12</t>
  </si>
  <si>
    <t>454Т</t>
  </si>
  <si>
    <t>Разделитель 1-20</t>
  </si>
  <si>
    <t>455Т</t>
  </si>
  <si>
    <t>Разделитель 1-31</t>
  </si>
  <si>
    <t>456Т</t>
  </si>
  <si>
    <t xml:space="preserve">Разделитель цветной                       </t>
  </si>
  <si>
    <t>457Т</t>
  </si>
  <si>
    <t>Разделитель Январь - декабрь</t>
  </si>
  <si>
    <t>458Т</t>
  </si>
  <si>
    <t xml:space="preserve">Регистратор 8см, желтый </t>
  </si>
  <si>
    <t>459Т</t>
  </si>
  <si>
    <t>Регистратор ELBA, красный</t>
  </si>
  <si>
    <t>460Т</t>
  </si>
  <si>
    <t>Ручка гелевая, зеленная</t>
  </si>
  <si>
    <t>461Т</t>
  </si>
  <si>
    <t>Ручка гелевая, красная</t>
  </si>
  <si>
    <t>462Т</t>
  </si>
  <si>
    <t xml:space="preserve">Ручка гелевая, синяя </t>
  </si>
  <si>
    <t>463Т</t>
  </si>
  <si>
    <t>Ручка гелевая, черная</t>
  </si>
  <si>
    <t>464Т</t>
  </si>
  <si>
    <t>Ручка синяя</t>
  </si>
  <si>
    <t>465Т</t>
  </si>
  <si>
    <t>Скобы 10</t>
  </si>
  <si>
    <t>466Т</t>
  </si>
  <si>
    <t>Скобы 23/15</t>
  </si>
  <si>
    <t>467Т</t>
  </si>
  <si>
    <t>Скобы 23/8</t>
  </si>
  <si>
    <t>468Т</t>
  </si>
  <si>
    <t>Скобы 24/6</t>
  </si>
  <si>
    <t>469Т</t>
  </si>
  <si>
    <t>Скобы 26/6</t>
  </si>
  <si>
    <t>470Т</t>
  </si>
  <si>
    <t>Скоросшиватели картонные</t>
  </si>
  <si>
    <t>471Т</t>
  </si>
  <si>
    <t>Скоросшиватели пластиковые</t>
  </si>
  <si>
    <t>472Т</t>
  </si>
  <si>
    <t>22.29.22</t>
  </si>
  <si>
    <t>Скотч маленький</t>
  </si>
  <si>
    <t>473Т</t>
  </si>
  <si>
    <t>Скотч широкий</t>
  </si>
  <si>
    <t>474Т</t>
  </si>
  <si>
    <t>Скрепки  27 мм цветные</t>
  </si>
  <si>
    <t>475Т</t>
  </si>
  <si>
    <t>Скрепки 32мм</t>
  </si>
  <si>
    <t>476Т</t>
  </si>
  <si>
    <t>Скрепки 50мм</t>
  </si>
  <si>
    <t>477Т</t>
  </si>
  <si>
    <t xml:space="preserve">Степлер  10 металлический </t>
  </si>
  <si>
    <t>478Т</t>
  </si>
  <si>
    <t>Степлер 23/17</t>
  </si>
  <si>
    <t>479Т</t>
  </si>
  <si>
    <t>Степлер 24/6</t>
  </si>
  <si>
    <t>Степлет 24/6</t>
  </si>
  <si>
    <t>480Т</t>
  </si>
  <si>
    <t>Тетрадь А 4 на спирали</t>
  </si>
  <si>
    <t>481Т</t>
  </si>
  <si>
    <t>Тетрадь А4 в линейку</t>
  </si>
  <si>
    <t>482Т</t>
  </si>
  <si>
    <t>Тетрадь А5</t>
  </si>
  <si>
    <t>483Т</t>
  </si>
  <si>
    <t>Точилка</t>
  </si>
  <si>
    <t>484Т</t>
  </si>
  <si>
    <t>Уголок с перфорацией</t>
  </si>
  <si>
    <t>485Т</t>
  </si>
  <si>
    <t xml:space="preserve">Фломастеры </t>
  </si>
  <si>
    <t>486Т</t>
  </si>
  <si>
    <t xml:space="preserve">Циркуль </t>
  </si>
  <si>
    <t>487Т</t>
  </si>
  <si>
    <t>13.94.11</t>
  </si>
  <si>
    <t>Шпагат</t>
  </si>
  <si>
    <t>Печатная продукция</t>
  </si>
  <si>
    <t>488Т</t>
  </si>
  <si>
    <t>18.12.19</t>
  </si>
  <si>
    <t>Конверт MCO</t>
  </si>
  <si>
    <t xml:space="preserve">Размер:А5 
Тип бумаги : белая
Плотность: стандарт
Цветность: 1+0 
Дополнительно: клапан с узкой стороны конверта, самоклеющаяся полоска  
</t>
  </si>
  <si>
    <t>г. Алматы, ул. Закарпатская 8а, «Тенгри», склад АО «Эйр Астана»</t>
  </si>
  <si>
    <t>489Т</t>
  </si>
  <si>
    <t>Конверт для летной документации</t>
  </si>
  <si>
    <t xml:space="preserve">Размер:А4 
Тип бумаги : белая 
Плотность: стандарт 
Цветность: 1+0 
Дополнительно: клапан с узкой стороны конверта </t>
  </si>
  <si>
    <t>490Т</t>
  </si>
  <si>
    <t>Конверты полис</t>
  </si>
  <si>
    <t>Размер:А4
Тип бумаги : белая
Плотность: стандарт
Цветность: 1+0
Дополнительно: клапан с узкой стороны конверта, самоклеющаяся полоска</t>
  </si>
  <si>
    <t>491Т</t>
  </si>
  <si>
    <t>Именные бирки</t>
  </si>
  <si>
    <t xml:space="preserve">Размер 160mm x 39mm 
Тип бумаги : Мелованная бумага
Плотность:170 гр.
Цветность: 3+1
</t>
  </si>
  <si>
    <t>492Т</t>
  </si>
  <si>
    <t>Бланк «Передаточный манифест»</t>
  </si>
  <si>
    <t xml:space="preserve">Размер:А4 
Тип бумаги : самокопир
Плотность:стандарт 
Цветность: 1+0
Дополнительно: 3 листа( зеленый, желтый, голубой) </t>
  </si>
  <si>
    <t>493Т</t>
  </si>
  <si>
    <t>Бланк «Генеральная декларация»</t>
  </si>
  <si>
    <t xml:space="preserve">Размер:А4
Тип бумаги : самокопир
Плотность:стандарт
Цветность: 1+0
Дополнительно: 5 листов (белый, зеленый, розовый, голубой, желтый) </t>
  </si>
  <si>
    <t>494Т</t>
  </si>
  <si>
    <t>Бланк «Сводно-загрузочная ведомость»</t>
  </si>
  <si>
    <t xml:space="preserve"> Размер:А4
Тип бумаги : самокопир
Плотность:стандарт 
Цветность: 1+0
Дополнительно: 1 лист-средний белый (CFB) </t>
  </si>
  <si>
    <t>495Т</t>
  </si>
  <si>
    <t>Бланк «Несопровождаемый ребенок»</t>
  </si>
  <si>
    <t xml:space="preserve">Размер:А4
Тип бумаги : самокопир
Плотность:стандарт
Цветность: 1+0
Дополнительно: 1 лист-средний белый (CFB) </t>
  </si>
  <si>
    <t>496Т</t>
  </si>
  <si>
    <t>Бирки Quick transfer</t>
  </si>
  <si>
    <t xml:space="preserve">Размер:150*60 мм
Тип бумаги : картон мелованный двухсторонний 
Плотность:250 гр 
Цветность: 2+2 
Дополнительно: люверс-d5 мм, резиновое кольцо  30см.  </t>
  </si>
  <si>
    <t>497Т</t>
  </si>
  <si>
    <t>Бирка Ручная кладь</t>
  </si>
  <si>
    <t>Размер:250*40 мм 
Тип бумаги : рафлатак
Плотность:стандарт 
Цветность: 1+0 
Дополнительно: Размер: 239мм*30мм, цвет - белый.(Pantone:gold 871 ,silver 877,reflex blue)</t>
  </si>
  <si>
    <t>498Т</t>
  </si>
  <si>
    <t>Бланк «Пассажирский манифест»</t>
  </si>
  <si>
    <t>499Т</t>
  </si>
  <si>
    <t>Бланк «Багажный манифест»</t>
  </si>
  <si>
    <t xml:space="preserve">Размер:А5
Тип бумаги : самокопир
Плотность:стандарт
Цветность: 1+0
Дополнительно: 1 лист-средний белый (CFB) </t>
  </si>
  <si>
    <t>500Т</t>
  </si>
  <si>
    <t>Бирка «Багаж бортпроводников»</t>
  </si>
  <si>
    <t>Размер:90мм*140мм
Тип бумаги : картон мелованный односторонний
Плотность:300гр.
Цветность: 2+0
Дополнительно: люверс-d5 мм, резиновое кольцо, длина 34см.</t>
  </si>
  <si>
    <t>501Т</t>
  </si>
  <si>
    <t>Компоновка 757-200, 767-300</t>
  </si>
  <si>
    <t xml:space="preserve">Размер:230мм х  505мм
Тип бумаги : оракал / винил
Плотность: стандарт
Цветность: 6+0
</t>
  </si>
  <si>
    <t>502Т</t>
  </si>
  <si>
    <t>Компоновка ф-50</t>
  </si>
  <si>
    <t xml:space="preserve">Размер:160мм х 290мм
Тип бумаги : оракал / винил
 Плотность: стандарт
 Цветность: 6+0
 </t>
  </si>
  <si>
    <t>503Т</t>
  </si>
  <si>
    <t>Компоновка А-320, А-319, А -321</t>
  </si>
  <si>
    <t xml:space="preserve">Размер:230мм х 490мм
Тип бумаги : оракал / винил
Плотность: стандарт
</t>
  </si>
  <si>
    <t>504Т</t>
  </si>
  <si>
    <t xml:space="preserve"> Центровка </t>
  </si>
  <si>
    <t xml:space="preserve">Размер:А4 
Тип бумаги : самокопир 
Плотность: стандарт 
Цветность: 1+0 
Дополнительно: 4 листа  (зеленый, желтый, голубой, белый) </t>
  </si>
  <si>
    <t>505Т</t>
  </si>
  <si>
    <t>Стикеры на журналы</t>
  </si>
  <si>
    <t>Размер 7х4см,  
Бумага рафлатак</t>
  </si>
  <si>
    <t>506Т</t>
  </si>
  <si>
    <t>Лейблы для пледов</t>
  </si>
  <si>
    <t>Размер 10х3 см
бумага 80 г 
плотность: стандарт</t>
  </si>
  <si>
    <t>507Т</t>
  </si>
  <si>
    <t>Бирка "Стекло"</t>
  </si>
  <si>
    <t>Размер:90*100
Тип бумаги : рафлатак 
Плотность: стандарт 
Цветность: 2+0</t>
  </si>
  <si>
    <t>508Т</t>
  </si>
  <si>
    <t xml:space="preserve"> Акт «Property Irregularity Report»</t>
  </si>
  <si>
    <t xml:space="preserve">Размер:А4 
Тип бумаги : самокопир 
Плотность: стандарт 
Цветность: 1+0 
Дополнительно: 1 лист-средний белый (CFB) </t>
  </si>
  <si>
    <t>509Т</t>
  </si>
  <si>
    <t>Бирки "Heavy"</t>
  </si>
  <si>
    <t>Цветная бумага (оранжевая)
плотность 120 гр, 
цветность 1+1. (цвет черный на оранжевом фоне). 
Веревочная резинка 10 см, размер 55х105 мм, Люверс (металлический), боковая вырубка с верхней стороны.</t>
  </si>
  <si>
    <t>510Т</t>
  </si>
  <si>
    <t>Бланк «Грузовой манифест»</t>
  </si>
  <si>
    <t xml:space="preserve">Размер:А4 
Тип бумаги : самокопир 
Плотность: стандарт 
Цветность: 1+0 
Дополнительно: 8 листов (белый, розовый, зеленый, желтый, голубой, розовый, зеленый, голубой) </t>
  </si>
  <si>
    <t>511Т</t>
  </si>
  <si>
    <t>Фирменные бланки</t>
  </si>
  <si>
    <t xml:space="preserve">Размер:А4 
Тип бумаги: мелованная, матовая, лощёная
Плотность:115 гр. 
Цветность: 3+0 </t>
  </si>
  <si>
    <t>512Т</t>
  </si>
  <si>
    <t>Бланки для униформы</t>
  </si>
  <si>
    <t xml:space="preserve">Размер:А5 
Тип бумаги : самокопир 
Плотность:стандарт 
Цветность: 1+0 
Дополнительно: 3 листа, белый, желтый, синий </t>
  </si>
  <si>
    <t>513Т</t>
  </si>
  <si>
    <t>Бланк «Приходная накладная»</t>
  </si>
  <si>
    <t xml:space="preserve">Размер: А4 
Тип бумаги : самокопир 
Плотность:стандарт 
Цветность: 1+0 
Дополнительно: 3 листа, белый, желтый, синий </t>
  </si>
  <si>
    <t>514Т</t>
  </si>
  <si>
    <t>Бланк  "trip  information"»</t>
  </si>
  <si>
    <t xml:space="preserve"> Размер:90мм*120мм 
Тип бумаги : картон мелованный односторонний 
Плотность:260 гр 
Цветность: 3+0 </t>
  </si>
  <si>
    <t>515Т</t>
  </si>
  <si>
    <t>Бланк «Заявка на закуп»</t>
  </si>
  <si>
    <t xml:space="preserve">Размер: А4 
Тип бумаги : самокопир 
Плотность: стандарт 
Цветность: 1+0 
Дополнительно: 3 листа, белый, желтый, синий </t>
  </si>
  <si>
    <t>516Т</t>
  </si>
  <si>
    <t xml:space="preserve">Расходная накладная А-5» </t>
  </si>
  <si>
    <t xml:space="preserve">Размер: А5 
Тип бумаги : самокопир 
Плотность: стандарт Цветность: 1+0 Дополнительно: 3 листа, белый, желтый, синий </t>
  </si>
  <si>
    <t>517Т</t>
  </si>
  <si>
    <t xml:space="preserve">Инструкции по безопасности </t>
  </si>
  <si>
    <t xml:space="preserve">Размер:А4 
Тип бумаги : мелованная 
Плотность:300 гр. 
Цветность: 4+4 
Дополнительно: ламинация горячая 100 мкр. </t>
  </si>
  <si>
    <t>518Т</t>
  </si>
  <si>
    <t>Конверты для электронных билетов</t>
  </si>
  <si>
    <t xml:space="preserve">Размер: 250мм*230мм 
Тип бумаги : матовая 
Плотность:170 гр. 
Цветность: 7+7 
Дополнительно: офсетная-полноцветная  двусторонняя печать, 3 беговки для сгиба, высечка; Лицевая сторона водонодисперсионный лак. Инструкция: 210мм*90мм, 1+1, 5 листов внутренних, двусторонний скотч </t>
  </si>
  <si>
    <t>519Т</t>
  </si>
  <si>
    <t>Визитки</t>
  </si>
  <si>
    <t>Размер: 85mm*55mm 
Тип бумаги: лен двусторонний 
Плотность: 300гр.
Цветность: 4+4 
Дополнительно:  Офсет, высечка</t>
  </si>
  <si>
    <t>520Т</t>
  </si>
  <si>
    <t>Бланк Take off data card</t>
  </si>
  <si>
    <t>Размер: 155мм*75мм Тип бумаги: мелованая матовая Плотность: 170гр. Цветность: 1+1 Упаковка: скрепить по 100 штук, упаковать в коробку по 1000 штук.</t>
  </si>
  <si>
    <t>521Т</t>
  </si>
  <si>
    <t>Заявление на отпуск</t>
  </si>
  <si>
    <t>Размер:А4 Тип бумаги : самокопир Плотность: стандарт Цветность: 1+0 Дополнительно: 3 листа, белый, желтый, синий Упаковка: скрепить по 100 штук, упаковать в коробку по 1000 штук.</t>
  </si>
  <si>
    <t>522Т</t>
  </si>
  <si>
    <t>Личный листок</t>
  </si>
  <si>
    <t>Размер :А3 
Тип бумаги : офсетная 
Плотность: 80гр 
Цветность: 1+1 
Дополнительно: 1-фальц .</t>
  </si>
  <si>
    <t>523Т</t>
  </si>
  <si>
    <t>Личная карточка</t>
  </si>
  <si>
    <t xml:space="preserve">Размер:А4
Тип бумаги : офсетная
Плотность: 120гр 
Цветность: 1+1 
</t>
  </si>
  <si>
    <t>524Т</t>
  </si>
  <si>
    <t>Форма изменений</t>
  </si>
  <si>
    <t xml:space="preserve">Размер: А4
Тип бумаги : самокопир
Плотность: стандарт
Цветность: 1+0
Дополнительно: 3 листа (синий, белый, желтый,  </t>
  </si>
  <si>
    <t>525Т</t>
  </si>
  <si>
    <t>Требование на топливо</t>
  </si>
  <si>
    <t xml:space="preserve">Размер: А5
Тип бумаги : самокопир
Плотность: стандарт
Цветность: 1+0
Дополнительно: 3 листа (белый, желтый, голубой).  </t>
  </si>
  <si>
    <t>526Т</t>
  </si>
  <si>
    <t>Ваучер на питание</t>
  </si>
  <si>
    <t>Размер: 75мм*105мм
Тип бумаги: самокопир, стандарт
Цветность: 1+0
Дополнительно: 3 листа – белый, желтый, зеленый, нумерация</t>
  </si>
  <si>
    <t>527Т</t>
  </si>
  <si>
    <t>Брошюра ТВ меню</t>
  </si>
  <si>
    <t>Размер 210 х 297мм ,  8 листов,  4+4,  обложка припресс гл. 
Требование к операционной системе Makintosh,  утверждение цвета орфографии на территории заказчика по требованию, сдача материала в любое время, включая в выходные дни.  Требуется дизайнер для адаптации файлов к печати.</t>
  </si>
  <si>
    <t>528Т</t>
  </si>
  <si>
    <t>Брошюра меню</t>
  </si>
  <si>
    <t xml:space="preserve">Размер: 164*232 мм в готовом виде
Бумага обложки: Мелованная, матовая, 250 гр.
Цветность обложки: 4+0
Бумага внутреннего блока: Мелованная, матовая, 130 гр.
Цветность внутреннего блока: 1+1
Дополнительно: Односторонний матовый препресс обложки, выборочное УФ лакирование обложки, сборка буклета на две скобы.  Требуется дизайнер для адаптации файлов к печати. </t>
  </si>
  <si>
    <t>529Т</t>
  </si>
  <si>
    <t>Посадочный талон эконом.класса</t>
  </si>
  <si>
    <t>Размер 82,55 х 203,2 мм (8 дюймов).
Тип бумаги : 127 гр., термографическая бумага.
Цветность: 4+4 (Пантоны: Reflex blue, 871 CVU Gold, 877 CVU Silver).
Основной фон (синий).
Дополнительно: Перфорация, высечка.</t>
  </si>
  <si>
    <t>530Т</t>
  </si>
  <si>
    <t>Посадочный талон бизнес.класса</t>
  </si>
  <si>
    <t>Размер 82,55мм* 203,2 мм (8 дюймов).
Тип бумаги : 127 гр., термографическая бумага.
Цветность: 4+4 (Пантоны Reflex blue, 871 CVU Gold, 877 CVU Silver).
Основной фон (красный).
Дополнительно: Перфорация, высечка.</t>
  </si>
  <si>
    <t>531Т</t>
  </si>
  <si>
    <t>Термальная багажная бирка</t>
  </si>
  <si>
    <t>Лист 1: 50,8 мм * 514,35 мм (20,25 дюйма). Верхняя прослойка  термальная проклеенная.
Цветность 0. 
Без нумерации.
Лист 2: 54 мм * 514,35 мм (20,25 дюйм), силикон 65гр.
Цветность: 1 (черный) на оборотной стороне. Без нумерации</t>
  </si>
  <si>
    <t>532Т</t>
  </si>
  <si>
    <t>Бирка приоритет флажок</t>
  </si>
  <si>
    <t xml:space="preserve">Размер 265 мм*32 мм. Тип бумаги : Многослойная бумага. Цветность: 2+2. Основной цвет: флуоресцентный красный, цвет шрифта: черный (двусторонняя печать). Без нумерации </t>
  </si>
  <si>
    <t>533Т</t>
  </si>
  <si>
    <t>Бирка приоритет длинная</t>
  </si>
  <si>
    <t xml:space="preserve">Размер 265 мм*32 мм.
Тип бумаги : Многослойная бумага.
Цветность: 2+2.
Основной цвет: флуоресцентный красный, цвет шрифта: черный (двусторонняя печать). Без нумерации </t>
  </si>
  <si>
    <t>534Т</t>
  </si>
  <si>
    <t>Международная бирка</t>
  </si>
  <si>
    <t>Лист 1: 210мм * 50,8 мм.
Тип бумаги : Многослойная бумага СВ, силикон, проклеенные отрывные части.
Цветность 1+0.
Нумерация: штрих-код 3 больших, 2маленьких, 4 нумерации.
Лист 2: 185 мм * 50,8 мм .
Тип бумаги : самокопир CF.
Цветность 1+0.
Штрих код   1 штрих код + 1 нумерация</t>
  </si>
  <si>
    <t>535Т</t>
  </si>
  <si>
    <t>Бирка Rush</t>
  </si>
  <si>
    <t>Размер 300мм*50,80мм.
Тип бумаги : Многослойная – силиконовая бумага .
Цветность 2+0
Штрих код: нумерация. Перфорированные клеевые секции.</t>
  </si>
  <si>
    <t>536Т</t>
  </si>
  <si>
    <t>Грузовая авианакладная</t>
  </si>
  <si>
    <t xml:space="preserve">Размер:А4
Тип бумаги : самокопир
Плотность: стандарт
Цветность: 1+0
</t>
  </si>
  <si>
    <t>537Т</t>
  </si>
  <si>
    <t>Квитанция Платного Багажа</t>
  </si>
  <si>
    <t>Размер 200 мм х 82 мм. Бумага «Wood free». В соответствии со стандартами IATA. Копировальный слой – красное карбоновое покрытие. 1 Аудит купон. 2 Купон службы выдачи. Полетный купон 1.  Полетный купон 2. Пассажирский купон</t>
  </si>
  <si>
    <t>538Т</t>
  </si>
  <si>
    <t>Ордер разных сборов международного образца со степенью защиты</t>
  </si>
  <si>
    <t>2 купона в 2 цвета с красным копиром на обороте с обложкой плотностью 120 GSM. Размер 200 мм х 82 мм. Бумага “Wood free”. Копировальный слой – карбоновое покрытие. Штрих код. Микро шрифт Air-Astana.В соответствии со стандартами IATA</t>
  </si>
  <si>
    <t>г. Алматы,ул. Закарпатская 8а, «Тенгри», склад АО «Эйр Астана»или центр грузоперевозок  в аэропортах городов Дальнего и Ближнего зарубежья</t>
  </si>
  <si>
    <t>539Т</t>
  </si>
  <si>
    <t>Конверт для несопровождаемых детей</t>
  </si>
  <si>
    <t>Нетканый синтетический материал из высокоплотных полиэтиленовых нитей, прочный, непромокаемый, с веревочкой из хлопка длиной 100 см, продетой через два небольших отверстия в конверте</t>
  </si>
  <si>
    <t>г. Алматы,ул. Закарпатская 8а, «Тенгри», склад АО «Эйр Астана» или центр грузоперевозок  в аэропортах городов Дальнего и Ближнего зарубежья</t>
  </si>
  <si>
    <t>Униформа для летного состава</t>
  </si>
  <si>
    <t>540Т</t>
  </si>
  <si>
    <t>14.13.22</t>
  </si>
  <si>
    <t>Униформа для экипажа (комплект)</t>
  </si>
  <si>
    <t>Пиджак, брюки, сорочка с длинным рукавом, сорочка с коротким рукавом, галуны, фуражка, фуражка КВС, погоны, плащ, галстук</t>
  </si>
  <si>
    <t>Январь</t>
  </si>
  <si>
    <t>в течение 15 дней с даты получения заявки,</t>
  </si>
  <si>
    <t>541Т</t>
  </si>
  <si>
    <t>14.13.23</t>
  </si>
  <si>
    <t>Пиджак</t>
  </si>
  <si>
    <t>Пиджак полуприлегающего силуэта, двубортный с застежкой</t>
  </si>
  <si>
    <t>542Т</t>
  </si>
  <si>
    <t>14.12.12</t>
  </si>
  <si>
    <t>Брюки</t>
  </si>
  <si>
    <t>Брюки на подкладке.Ткань: 65% шерсть с тефлоновой обработкой</t>
  </si>
  <si>
    <t>543Т</t>
  </si>
  <si>
    <t>14.14.21</t>
  </si>
  <si>
    <t>Сорочка с длинным рукавом</t>
  </si>
  <si>
    <t>С двумя погонами-хлястиками с застежкой на пуговицу. Ткань: 65% Хлопок, 35% полиэстер.Цвет: белый</t>
  </si>
  <si>
    <t>544Т</t>
  </si>
  <si>
    <t>Сорочка с коротким рукавом</t>
  </si>
  <si>
    <t>545Т</t>
  </si>
  <si>
    <t>14.19.23</t>
  </si>
  <si>
    <t>Галуны</t>
  </si>
  <si>
    <t xml:space="preserve">Двубортный прямого силуэта, с поясом.Состав ткани: хлопок -62% , тактел -38% </t>
  </si>
  <si>
    <t>546Т</t>
  </si>
  <si>
    <t>Погоны</t>
  </si>
  <si>
    <t>Из микрогабардиновой ткани черного с синевой цвета</t>
  </si>
  <si>
    <t>547Т</t>
  </si>
  <si>
    <t>14.19.43</t>
  </si>
  <si>
    <t>Фуражка</t>
  </si>
  <si>
    <t>Из микрогабардиновой ткани черного с синевой цвета с "лаврами"</t>
  </si>
  <si>
    <t>548Т</t>
  </si>
  <si>
    <t>Фуражка КВС</t>
  </si>
  <si>
    <t>Нарукавные знаки различия – галуны утвержденного образца (золото)</t>
  </si>
  <si>
    <t>549Т</t>
  </si>
  <si>
    <t>14.13.11</t>
  </si>
  <si>
    <t>Плащ</t>
  </si>
  <si>
    <t>Наплечные знаки различия – погоны утвержденного образца и галунов (золото)</t>
  </si>
  <si>
    <t>550Т</t>
  </si>
  <si>
    <t>галстук</t>
  </si>
  <si>
    <t>Классический, черного цвета с жакардовым логотипом</t>
  </si>
  <si>
    <t>Униформа для мужского состава бортпроводников и агентов наземного обслуживания</t>
  </si>
  <si>
    <t>551Т</t>
  </si>
  <si>
    <t>Однобортовый, прямого покроя. Воротник вточной, отложной с прямыми углами. Ткань: Полушерсть, Цвет: Синий</t>
  </si>
  <si>
    <t>552Т</t>
  </si>
  <si>
    <t>Расширенного к низу силуэта. Пояс и вход в карман обработан прокладкой с термоклеевым покрытием. Ткань: Полушерсть.Цвет: темно-синий</t>
  </si>
  <si>
    <t>553Т</t>
  </si>
  <si>
    <t>14.39.10</t>
  </si>
  <si>
    <t>Жилет</t>
  </si>
  <si>
    <t>Кассический из полушерстяной ткани на подкладе. Ткань: Полушерсть, состав: 40% шерсть, 60% полиэстер
Цвет: темно-синий</t>
  </si>
  <si>
    <t>554Т</t>
  </si>
  <si>
    <t>14.14.11</t>
  </si>
  <si>
    <t>сорочка</t>
  </si>
  <si>
    <t>Классического покроя, рукав вточной короткий. Воротник со стойкой втачной с острыми углами. Ткань: Хлопчатобумажная.Цвет: белый</t>
  </si>
  <si>
    <t>555Т</t>
  </si>
  <si>
    <t>14.13.21</t>
  </si>
  <si>
    <t xml:space="preserve"> Прямого покроя, отложной воротник с дополнительным съемным меховым воротником + отстегивающий капюшон.  Утеплитель, стеганный синтепон + отстегивающаяся подстежка на искусственном меху.</t>
  </si>
  <si>
    <t>Униформа для женского состава бортпроводников и агентов наземного обслуживания</t>
  </si>
  <si>
    <t>556Т</t>
  </si>
  <si>
    <t>14.13.33</t>
  </si>
  <si>
    <t>Однобортовый прямого покроя. Ткань: ПолушерстьюЦвет: синий</t>
  </si>
  <si>
    <t>557Т</t>
  </si>
  <si>
    <t>14.12.22</t>
  </si>
  <si>
    <t>Расширенного к низу силуэта. Ткань: Полушерсть.Цвет: темно-синий</t>
  </si>
  <si>
    <t>558Т</t>
  </si>
  <si>
    <t>14.39.20</t>
  </si>
  <si>
    <t xml:space="preserve">Классический из полушерстяной ткани на подкладе. </t>
  </si>
  <si>
    <t>559Т</t>
  </si>
  <si>
    <t>14.14.23</t>
  </si>
  <si>
    <t>Блузка</t>
  </si>
  <si>
    <t>Прилегающего силуэта с коротким втачным рукавом. Ткань: Хлопчатобумажная.Цвет: белый</t>
  </si>
  <si>
    <t>560Т</t>
  </si>
  <si>
    <t>Прямого покроя, отложной воротник с дополнительным съемным меховым воротником</t>
  </si>
  <si>
    <t>561Т</t>
  </si>
  <si>
    <t>Шарф летний</t>
  </si>
  <si>
    <t>Размер 15 х 120 см.Ткань: Креп-шифон.Цвет: желтый</t>
  </si>
  <si>
    <t>562Т</t>
  </si>
  <si>
    <t>Шарф зимний</t>
  </si>
  <si>
    <t>Шарф зимний, вязаный. Без логотипа.</t>
  </si>
  <si>
    <t>563Т</t>
  </si>
  <si>
    <t>Фартук</t>
  </si>
  <si>
    <t>Из цельнокроеного полотна. На левой верхней части способом вышивки нанесен логотип компании. На нижней части нашит карман, разделенный на два отделения. Пояс переходит в шейную лямку.</t>
  </si>
  <si>
    <t>Униформа для рамп-агентов</t>
  </si>
  <si>
    <t>564Т</t>
  </si>
  <si>
    <t>14.13.24</t>
  </si>
  <si>
    <t>Полукомбинезон зимний</t>
  </si>
  <si>
    <t>Темно-синий утепленый полукомбинезон</t>
  </si>
  <si>
    <t>565Т</t>
  </si>
  <si>
    <t>Бейсболка</t>
  </si>
  <si>
    <t>566Т</t>
  </si>
  <si>
    <t>14.14.22</t>
  </si>
  <si>
    <t>Футболка Поло</t>
  </si>
  <si>
    <t xml:space="preserve">С приподнятым воротником синего цвета </t>
  </si>
  <si>
    <t>567Т</t>
  </si>
  <si>
    <t>Брюки летние</t>
  </si>
  <si>
    <t>Темно синий полукомбинезон</t>
  </si>
  <si>
    <t>568Т</t>
  </si>
  <si>
    <t>14.12.30</t>
  </si>
  <si>
    <t>Жилет сигнальный</t>
  </si>
  <si>
    <t>Со светоотражвющими полосами лимонного цвета</t>
  </si>
  <si>
    <t>Униформа для приемосдатчиков</t>
  </si>
  <si>
    <t>569Т</t>
  </si>
  <si>
    <t>на утеплителе, с цельнокроеными бретелями, с центральной застежкой на молнии и ветрозащитной планкой. На спинке по талии резинка и пять шлевок. По переду накладные карманы, боковые. Длина бретель регулируется резинкой. Брюки отрезные выше линии колена. По низу брюк по боковому шву, вставка для свободы с застежкой по пату и пуговицу. По низу брюк нашиты светоотражающие ленты.</t>
  </si>
  <si>
    <t>в течение      12 дней с момента осуществления примерки сотрудника Заказчика</t>
  </si>
  <si>
    <t>570Т</t>
  </si>
  <si>
    <t>Футболка</t>
  </si>
  <si>
    <r>
      <t xml:space="preserve">Футболка </t>
    </r>
    <r>
      <rPr>
        <sz val="12"/>
        <color indexed="8"/>
        <rFont val="Times New Roman"/>
        <family val="1"/>
      </rPr>
      <t>синего цвета, без логотипа</t>
    </r>
  </si>
  <si>
    <t>571Т</t>
  </si>
  <si>
    <t>14.13.12</t>
  </si>
  <si>
    <t>Костюм летний</t>
  </si>
  <si>
    <t>Состоит из куртки и полукомбинезона. Куртка с потайной застежкой на пуговицах. На полочках два верхних накладных кармана с клапанами и два нижних накладных кармана. На спинке способом вышивке нанесен логотип компании. Полукомбинезон с тремя накладными карманами, двумя передними и одним задним. На груди способом вышивки нанесен логотип компании.</t>
  </si>
  <si>
    <t>572Т</t>
  </si>
  <si>
    <t>14.12.11</t>
  </si>
  <si>
    <t>Куртка зимняя</t>
  </si>
  <si>
    <t>Ткань: плащевая, цвет темно-синий. Куртка на синтипоне  с утеплителем, с капюшоном и логотипом на спинке и на груди. На куртке светоотражающие полосы защиты.</t>
  </si>
  <si>
    <t>573Т</t>
  </si>
  <si>
    <t>светоотражающий лимонного цвета с центральной застежкой на молнии и ветрозащитной планкой на липучке.</t>
  </si>
  <si>
    <t>Униформа для службы авиационной безопасности</t>
  </si>
  <si>
    <t>574Т</t>
  </si>
  <si>
    <r>
      <t xml:space="preserve">Куртка зимняя </t>
    </r>
    <r>
      <rPr>
        <sz val="12"/>
        <color indexed="8"/>
        <rFont val="Times New Roman"/>
        <family val="1"/>
      </rPr>
      <t>черного цвета, с центральной бортовой застежкой на молнии и ветрозащитной планкой на кнопках</t>
    </r>
  </si>
  <si>
    <t>Униформа для мойщиц</t>
  </si>
  <si>
    <t>575Т</t>
  </si>
  <si>
    <t>Зимний костюм</t>
  </si>
  <si>
    <t>Ткань: плащевая, темно-синяя. Состоит из куртки и брюк. На синтипоне</t>
  </si>
  <si>
    <t>576Т</t>
  </si>
  <si>
    <t>Летний костюм</t>
  </si>
  <si>
    <t>Костюм состоит из куртки и брюк. Ткань плащевая.</t>
  </si>
  <si>
    <t>577Т</t>
  </si>
  <si>
    <t>Цвет белый, с логотипом компании.</t>
  </si>
  <si>
    <t>Гигиеническая продукция</t>
  </si>
  <si>
    <t>578Т</t>
  </si>
  <si>
    <t>13.20.20</t>
  </si>
  <si>
    <t>протирочный материал 38*38см</t>
  </si>
  <si>
    <t>янврь-декабрь</t>
  </si>
  <si>
    <t>579Т</t>
  </si>
  <si>
    <t>протирочный материал 38*42см</t>
  </si>
  <si>
    <t>580Т</t>
  </si>
  <si>
    <t>22.22.11</t>
  </si>
  <si>
    <t>Полиэтиленовые пакеты 350*750*25</t>
  </si>
  <si>
    <t>581Т</t>
  </si>
  <si>
    <t>Полиэтиленовые пакеты 700х1100х40</t>
  </si>
  <si>
    <t>582Т</t>
  </si>
  <si>
    <t>Полиэтиленовые пакеты 700*1200*100</t>
  </si>
  <si>
    <t>583Т</t>
  </si>
  <si>
    <t>Полиэтиленовые пакеты 1000*1500*100</t>
  </si>
  <si>
    <t>584Т</t>
  </si>
  <si>
    <t>Полиэтиленовые пакеты 240*340*50</t>
  </si>
  <si>
    <t>585Т</t>
  </si>
  <si>
    <t>Полиэтиленовые пакеты 250*2*70*400*10</t>
  </si>
  <si>
    <t>586Т</t>
  </si>
  <si>
    <t>Полиэтиленовые пакеты 215*310*100</t>
  </si>
  <si>
    <t>587Т</t>
  </si>
  <si>
    <t>Полиэтиленовые пакеты 100*2*150*1500*100</t>
  </si>
  <si>
    <t>588Т</t>
  </si>
  <si>
    <t>Полиэтиленовые пакеты 530*800*100</t>
  </si>
  <si>
    <r>
      <t xml:space="preserve">Полиэтиленовые пакеты </t>
    </r>
    <r>
      <rPr>
        <sz val="12"/>
        <color indexed="10"/>
        <rFont val="Times New Roman"/>
        <family val="1"/>
      </rPr>
      <t>52</t>
    </r>
    <r>
      <rPr>
        <sz val="12"/>
        <rFont val="Times New Roman"/>
        <family val="1"/>
      </rPr>
      <t>0*800*</t>
    </r>
    <r>
      <rPr>
        <sz val="12"/>
        <color indexed="10"/>
        <rFont val="Times New Roman"/>
        <family val="1"/>
      </rPr>
      <t>120</t>
    </r>
  </si>
  <si>
    <t>589Т</t>
  </si>
  <si>
    <t>Полотенце деленное</t>
  </si>
  <si>
    <t>590Т</t>
  </si>
  <si>
    <t>Салфетки вытяжные</t>
  </si>
  <si>
    <t>591Т</t>
  </si>
  <si>
    <t>20.41.31</t>
  </si>
  <si>
    <t>Мыло жидкое</t>
  </si>
  <si>
    <t>592Т</t>
  </si>
  <si>
    <t>Технические салфетки</t>
  </si>
  <si>
    <t>593Т</t>
  </si>
  <si>
    <t>32.91.11</t>
  </si>
  <si>
    <t>щетка с совком</t>
  </si>
  <si>
    <t>594Т</t>
  </si>
  <si>
    <t>перчатки трикотажные</t>
  </si>
  <si>
    <t>пара</t>
  </si>
  <si>
    <t>595Т</t>
  </si>
  <si>
    <t>перчатки резиновые</t>
  </si>
  <si>
    <t>596Т</t>
  </si>
  <si>
    <t>фланель</t>
  </si>
  <si>
    <t>метр</t>
  </si>
  <si>
    <t>597Т</t>
  </si>
  <si>
    <t>32.92.11</t>
  </si>
  <si>
    <t>щетка синтетическая</t>
  </si>
  <si>
    <t>598Т</t>
  </si>
  <si>
    <t>20.41.44</t>
  </si>
  <si>
    <t>Универсальный моющий порошок</t>
  </si>
  <si>
    <t>599Т</t>
  </si>
  <si>
    <t xml:space="preserve">Чистящий порошок </t>
  </si>
  <si>
    <t>600Т</t>
  </si>
  <si>
    <t xml:space="preserve">Чистящее средство </t>
  </si>
  <si>
    <t>601Т</t>
  </si>
  <si>
    <t>чистящее средство от налета и грязи 750мл</t>
  </si>
  <si>
    <t>602Т</t>
  </si>
  <si>
    <t>чистящее средство от налета и грязи 400 мл</t>
  </si>
  <si>
    <t>603Т</t>
  </si>
  <si>
    <t>жидкость для мытья посуды</t>
  </si>
  <si>
    <t>604Т</t>
  </si>
  <si>
    <t xml:space="preserve">жидкое мыло </t>
  </si>
  <si>
    <t>жидкое мыло</t>
  </si>
  <si>
    <t>605Т</t>
  </si>
  <si>
    <t xml:space="preserve">жидкость для мытья стекол </t>
  </si>
  <si>
    <t>606Т</t>
  </si>
  <si>
    <t>губка скотч</t>
  </si>
  <si>
    <t>607Т</t>
  </si>
  <si>
    <t>Гель для кухонных поверхностей</t>
  </si>
  <si>
    <t>608Т</t>
  </si>
  <si>
    <t>22.22.14</t>
  </si>
  <si>
    <t>швабра</t>
  </si>
  <si>
    <t>609Т</t>
  </si>
  <si>
    <t>стиральный порошок</t>
  </si>
  <si>
    <t>610Т</t>
  </si>
  <si>
    <t>мыло хозяйственное</t>
  </si>
  <si>
    <t>611Т</t>
  </si>
  <si>
    <t>ведро металлическое</t>
  </si>
  <si>
    <t>612Т</t>
  </si>
  <si>
    <t>22.19.73</t>
  </si>
  <si>
    <t>резиновый скребок</t>
  </si>
  <si>
    <t>613Т</t>
  </si>
  <si>
    <t>обтирочное полотно</t>
  </si>
  <si>
    <t>614Т</t>
  </si>
  <si>
    <t>щетка утюжок</t>
  </si>
  <si>
    <t>615Т</t>
  </si>
  <si>
    <t>20.41.43</t>
  </si>
  <si>
    <t>средство для чистки кожи</t>
  </si>
  <si>
    <t>616Т</t>
  </si>
  <si>
    <t>туалетная бумага (рулон)</t>
  </si>
  <si>
    <t>617Т</t>
  </si>
  <si>
    <t>перчатки одноразовые</t>
  </si>
  <si>
    <t>618Т</t>
  </si>
  <si>
    <t>жидкое мыло 1л. Для офисов</t>
  </si>
  <si>
    <t>619Т</t>
  </si>
  <si>
    <t>бумага туалетная в пачках для офисов</t>
  </si>
  <si>
    <t>620Т</t>
  </si>
  <si>
    <t>бумажное полотенце для офисов</t>
  </si>
  <si>
    <t>621Т</t>
  </si>
  <si>
    <t>20.42.19</t>
  </si>
  <si>
    <t>гигиенические прокладки</t>
  </si>
  <si>
    <t>622Т</t>
  </si>
  <si>
    <t>паста для рук</t>
  </si>
  <si>
    <t>623Т</t>
  </si>
  <si>
    <t xml:space="preserve">индустриальный очиститель (средство от жвачек) </t>
  </si>
  <si>
    <t>Обеспечение офиса питьевой водой и продуктами питания</t>
  </si>
  <si>
    <t>624Т</t>
  </si>
  <si>
    <t>10.83.11</t>
  </si>
  <si>
    <t>Кофе растворимый</t>
  </si>
  <si>
    <t xml:space="preserve">в течение 5 дней </t>
  </si>
  <si>
    <t>625Т</t>
  </si>
  <si>
    <t>626Т</t>
  </si>
  <si>
    <t>627Т</t>
  </si>
  <si>
    <t>10.83.13</t>
  </si>
  <si>
    <t xml:space="preserve">Чай черный </t>
  </si>
  <si>
    <t>Чай черный пакетированный</t>
  </si>
  <si>
    <t>628Т</t>
  </si>
  <si>
    <t>629Т</t>
  </si>
  <si>
    <t>630Т</t>
  </si>
  <si>
    <t>Чай зеленый</t>
  </si>
  <si>
    <t>Чай зеленый пакетированный</t>
  </si>
  <si>
    <t>631Т</t>
  </si>
  <si>
    <t>632Т</t>
  </si>
  <si>
    <t>633Т</t>
  </si>
  <si>
    <t>10.51.21</t>
  </si>
  <si>
    <t xml:space="preserve">молоко сухое </t>
  </si>
  <si>
    <t>634Т</t>
  </si>
  <si>
    <t>10.81.12</t>
  </si>
  <si>
    <t>сахар</t>
  </si>
  <si>
    <t>635Т</t>
  </si>
  <si>
    <t>молоко натуральное</t>
  </si>
  <si>
    <t>636Т</t>
  </si>
  <si>
    <t>36.00.11</t>
  </si>
  <si>
    <t>Вода питьевая</t>
  </si>
  <si>
    <t>Вода питьевая для диспенсеров, 19 литров</t>
  </si>
  <si>
    <t>г. Алматы, г.Актобе, г.Атырау,  г.Уральск, г.Актау, г.Усть-Каменогорск, г. Жезказган,  г.Костанай, г.Астана, г.Павлодар,  г.Шымкент</t>
  </si>
  <si>
    <t>Прочее</t>
  </si>
  <si>
    <t>637Т</t>
  </si>
  <si>
    <t>26.70.14</t>
  </si>
  <si>
    <t>Фотоаппарат</t>
  </si>
  <si>
    <t>638Т</t>
  </si>
  <si>
    <t>Профессиональный фотоаппарат</t>
  </si>
  <si>
    <t>639Т</t>
  </si>
  <si>
    <t>Учебные видеоматериалы по безопасности</t>
  </si>
  <si>
    <t>640Т</t>
  </si>
  <si>
    <t>58.11.19</t>
  </si>
  <si>
    <t>Общие публикационные материалы, в том числе публикации ИАТА</t>
  </si>
  <si>
    <t>641Т</t>
  </si>
  <si>
    <t>58.11.11</t>
  </si>
  <si>
    <t xml:space="preserve">Общие публикационные материалы для тренингов, в том числе публикации ИАТА </t>
  </si>
  <si>
    <t>642Т</t>
  </si>
  <si>
    <t>65.12.90</t>
  </si>
  <si>
    <t>Приобретение подарков , подготовка презентаций</t>
  </si>
  <si>
    <t>Приобретение подарков, услуги по подготовке презентаций</t>
  </si>
  <si>
    <t>643Т</t>
  </si>
  <si>
    <t>58.12.10</t>
  </si>
  <si>
    <t>Техническая документация</t>
  </si>
  <si>
    <t>Техническая документация ВС (книг, справочников, публикаций и CD-ROM</t>
  </si>
  <si>
    <t>644Т</t>
  </si>
  <si>
    <t>26.20.12</t>
  </si>
  <si>
    <t xml:space="preserve">Киоски саморегистрации пассажиров </t>
  </si>
  <si>
    <t>Киоск самостоятельной регистрации пассажиров на рейс</t>
  </si>
  <si>
    <t>г. Алматы, г. Астана, г. Атырау, г. Актау, г. Актобе</t>
  </si>
  <si>
    <t>90 дней после подписания договора</t>
  </si>
  <si>
    <t>645Т</t>
  </si>
  <si>
    <t xml:space="preserve">Стойка регистрации </t>
  </si>
  <si>
    <t>646Т</t>
  </si>
  <si>
    <t>Куртки для волонтеров</t>
  </si>
  <si>
    <t>Куртка защитная  со светоотражающими элементами.</t>
  </si>
  <si>
    <t>647Т</t>
  </si>
  <si>
    <t>03.00.69</t>
  </si>
  <si>
    <t>Растения</t>
  </si>
  <si>
    <t>648Т</t>
  </si>
  <si>
    <t>Москитная сетка</t>
  </si>
  <si>
    <t>649Т</t>
  </si>
  <si>
    <t>Кейс для документов экипажа</t>
  </si>
  <si>
    <t xml:space="preserve">Усовершенствованный виртуальный тренажёр </t>
  </si>
  <si>
    <t>650Т</t>
  </si>
  <si>
    <t>30.30.14</t>
  </si>
  <si>
    <t>651Т</t>
  </si>
  <si>
    <t>18.12.12</t>
  </si>
  <si>
    <t>Идентификационный комплект компании для аэропортов</t>
  </si>
  <si>
    <t>Набор торговых знаков, вывесок, указателей и др. элементов, формирующих образ компани</t>
  </si>
  <si>
    <t>652Т</t>
  </si>
  <si>
    <t>58.11.15</t>
  </si>
  <si>
    <t>Справочные и информационные материалы, используемые экипажем во время полетов</t>
  </si>
  <si>
    <t>Карты, маршрутные книги, бортовые документы, куда входят публикации Аэрад и Джепсон, технические журналы и журналы топлива, а также информация по маршруту</t>
  </si>
  <si>
    <t>ОИ</t>
  </si>
  <si>
    <t>653Т</t>
  </si>
  <si>
    <t>653-1Т</t>
  </si>
  <si>
    <t>654Т</t>
  </si>
  <si>
    <t>654-1Т</t>
  </si>
  <si>
    <t>655Т</t>
  </si>
  <si>
    <t>Программа для двух- и трехмерного концептуального проектирования, черчения. Возможность  формирования комплетов файлов, адаптации пользовательского интерфейса</t>
  </si>
  <si>
    <t>656Т</t>
  </si>
  <si>
    <t>программное обеспечение для трехиерного моделирования, анимации и визуализации.</t>
  </si>
  <si>
    <t>657Т</t>
  </si>
  <si>
    <t>ПО для создания пректов, файлов, редактирования</t>
  </si>
  <si>
    <t>ПО таможенный брокер</t>
  </si>
  <si>
    <t>658Т</t>
  </si>
  <si>
    <t>Среда разработки для создания программных продуктов</t>
  </si>
  <si>
    <t>659Т</t>
  </si>
  <si>
    <t>42.22.12</t>
  </si>
  <si>
    <t>Батарея для раций</t>
  </si>
  <si>
    <t>Батарея для раций СР140</t>
  </si>
  <si>
    <t>15 дней</t>
  </si>
  <si>
    <t>660Т</t>
  </si>
  <si>
    <t>Батарея для раций Р040</t>
  </si>
  <si>
    <t>661Т</t>
  </si>
  <si>
    <t>Зарядное устройство</t>
  </si>
  <si>
    <t>Зарядное устройство СР140</t>
  </si>
  <si>
    <t>662Т</t>
  </si>
  <si>
    <t>Зарядное устройство Р040</t>
  </si>
  <si>
    <t>663Т</t>
  </si>
  <si>
    <t>58.29.50</t>
  </si>
  <si>
    <t>Информационная система по законодательной базе (локальный ключ)</t>
  </si>
  <si>
    <t>664Т</t>
  </si>
  <si>
    <t>Информационная система по законодательной базе (сетевая версия)</t>
  </si>
  <si>
    <t>665Т</t>
  </si>
  <si>
    <t>Батарейка для ноутбука HP6710B</t>
  </si>
  <si>
    <t>14 дней</t>
  </si>
  <si>
    <t>666Т</t>
  </si>
  <si>
    <t>Блок питания для ноутбука HP6710B</t>
  </si>
  <si>
    <t>667Т</t>
  </si>
  <si>
    <t>г. Самара</t>
  </si>
  <si>
    <t>668Т</t>
  </si>
  <si>
    <t>669Т</t>
  </si>
  <si>
    <t>670Т</t>
  </si>
  <si>
    <t>Система видеонаблюдения для ВС типа А 320</t>
  </si>
  <si>
    <t>Система видеонаблюдения для установки в салоне ВС типа А 320</t>
  </si>
  <si>
    <t>671Т</t>
  </si>
  <si>
    <t>26.40.43</t>
  </si>
  <si>
    <t>Динамики</t>
  </si>
  <si>
    <t>Активная акустика (два динамика) мощностью &gt; 200 Вт, с 35 мм отверстием под стойки</t>
  </si>
  <si>
    <t>672Т</t>
  </si>
  <si>
    <t>26.40.51</t>
  </si>
  <si>
    <t>Стойки для динамиков</t>
  </si>
  <si>
    <t>Стойки для динамиков, диаметром 35 мм, Стойка для микрофона</t>
  </si>
  <si>
    <t>673Т</t>
  </si>
  <si>
    <t>30.30.16</t>
  </si>
  <si>
    <t>Запасные части на двигтель V2500</t>
  </si>
  <si>
    <t>Двигательные запчасти, необходимые при замене двигвтеля (QEC-Quick Engine Change)</t>
  </si>
  <si>
    <t>апрель-декабрь</t>
  </si>
  <si>
    <t>674Т</t>
  </si>
  <si>
    <t>28.99.39</t>
  </si>
  <si>
    <t>Тележка для обслуживания кислородного оборудования</t>
  </si>
  <si>
    <t>SC04-100</t>
  </si>
  <si>
    <t>г. Баден, Германия</t>
  </si>
  <si>
    <t>675Т</t>
  </si>
  <si>
    <t>Приспособление для подключения баллонов</t>
  </si>
  <si>
    <t>DIN477-10</t>
  </si>
  <si>
    <t>676Т</t>
  </si>
  <si>
    <t>30.30.60</t>
  </si>
  <si>
    <t>Комплект паасажирских сидений бизнесс класса самолета Боинг 767</t>
  </si>
  <si>
    <t>5-1Т</t>
  </si>
  <si>
    <t>по факту</t>
  </si>
  <si>
    <t>749Т</t>
  </si>
  <si>
    <t>Атлас Тележка 1/1</t>
  </si>
  <si>
    <t>Расходные материалы для технического обслуживания воздушных судов и систем воздушных судов типа Боинг 757-200, Боинг 767-300, Эйрбас А 319/320/321</t>
  </si>
  <si>
    <t>Республика Казахстан, страны Ближнего и Дальнего Зарубежья</t>
  </si>
  <si>
    <t>до 31.12.2011</t>
  </si>
  <si>
    <t>748Т</t>
  </si>
  <si>
    <t>Страны ближнего и дальнего зарубежья</t>
  </si>
  <si>
    <t>сентябрь 2012, сентябрь 2013</t>
  </si>
  <si>
    <t>Материал легкий по весу (сделанный из стекловолокна, смолы и пенопластовой основы) Поверхность задней, боковых панелей и дверь покрыты декором темно-синего цвета, Roxan Blue. Тележка должна соответствовать Международному стандарту ISO 900:2000. Размер: высота 1030 мм, гирина 305 мм, длина 810 мм</t>
  </si>
  <si>
    <t xml:space="preserve">ноябрь </t>
  </si>
  <si>
    <t>33-1Т</t>
  </si>
  <si>
    <t xml:space="preserve">Декабрь </t>
  </si>
  <si>
    <t>39-1Т</t>
  </si>
  <si>
    <t>40-1Т</t>
  </si>
  <si>
    <t>750Т</t>
  </si>
  <si>
    <t>контейнер для мусора</t>
  </si>
  <si>
    <t>Металлический, оснащен колесами, емкость 750 л., покрашенный, с крышкой</t>
  </si>
  <si>
    <t>25.29.11</t>
  </si>
  <si>
    <t>751Т</t>
  </si>
  <si>
    <t>Металлический, оснащен колесами, емкость 1100 л., покрашенный, с крышкой</t>
  </si>
  <si>
    <t>Кожа для обшивки сидений самолета типа Эйрбас</t>
  </si>
  <si>
    <t>до конца 2011</t>
  </si>
  <si>
    <t>100 % предоплата</t>
  </si>
  <si>
    <t>50-1У</t>
  </si>
  <si>
    <t>63-1У</t>
  </si>
  <si>
    <t>12-1Р</t>
  </si>
  <si>
    <t>127У</t>
  </si>
  <si>
    <t>Услуги по замене шасси на ВС типа Эйрбас 320</t>
  </si>
  <si>
    <t>Замена стоек шасси на ВС типа Эйрбас 320</t>
  </si>
  <si>
    <t>128У</t>
  </si>
  <si>
    <t>Телекоммуникационные услуги</t>
  </si>
  <si>
    <t>Услуги интернета и телефонной связи</t>
  </si>
  <si>
    <t>129У</t>
  </si>
  <si>
    <t>Аренда офиса в г. Москва</t>
  </si>
  <si>
    <t>Аренда помещения для представитеьства в г. Москва</t>
  </si>
  <si>
    <t>месяц</t>
  </si>
  <si>
    <t>130У</t>
  </si>
  <si>
    <t>Проведение предарительного сертификационного обследования</t>
  </si>
  <si>
    <t>Европейский контейнер для мусора</t>
  </si>
  <si>
    <t>225-1Т</t>
  </si>
  <si>
    <t xml:space="preserve">представления отчетности по </t>
  </si>
  <si>
    <t>вопросам закупок, утвержденной решением Правлением АО "Самрук-Казына (протокол № ____ от ______)</t>
  </si>
  <si>
    <t xml:space="preserve">                                                                                                                                                                                  </t>
  </si>
  <si>
    <t>Реквизиты (утвержден приказом № 80-п от 14 марта 2011 г.)</t>
  </si>
  <si>
    <t>Годовой план закупок товаров, работ и услуг на 2011 год  по АО "Эйр Астана"</t>
  </si>
  <si>
    <t xml:space="preserve">№ </t>
  </si>
  <si>
    <t>Наименование организации</t>
  </si>
  <si>
    <t>Код по КПВЭД (6 знаков)</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</si>
  <si>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</si>
  <si>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</si>
  <si>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Способ закупок</t>
  </si>
  <si>
    <t>Прогноз казахстанского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</si>
  <si>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</si>
  <si>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</si>
  <si>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</si>
  <si>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</si>
  <si>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2000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</si>
  <si>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</si>
  <si>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</si>
  <si>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</si>
  <si>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</si>
  <si>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</si>
  <si>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</si>
  <si>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</si>
  <si>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</si>
  <si>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Год закупки</t>
  </si>
  <si>
    <t>Примечание</t>
  </si>
  <si>
    <t>1. Товары</t>
  </si>
  <si>
    <t>Оборудование ВС</t>
  </si>
  <si>
    <t>1Т</t>
  </si>
  <si>
    <t>АО Эйр Астана</t>
  </si>
  <si>
    <t>16.29.11</t>
  </si>
  <si>
    <t>Инструменты для обслуживания воздушных судов типа Боинг 757-200/ 767-300, Airbus A319/A320/A321, Fokker 50, Embraer</t>
  </si>
  <si>
    <t>Организация должна быть сертифицирована в соответствии со стандартами EASA/JAR-145. Организация должна иметь опыт работы по предоставлению лицензии на воздушные суда  на уровне стандартов, принятых в странах Европейского Сообщества и/или США.</t>
  </si>
  <si>
    <t>ОТ</t>
  </si>
  <si>
    <t>ул. Закарпатская (Ахметова), 4А, Эйр Астана Центр 1.</t>
  </si>
  <si>
    <t>Ноябрь 2010</t>
  </si>
  <si>
    <t>Республика Казахстан, страны Ближнего и Дальнего зарубежья</t>
  </si>
  <si>
    <t>EXW</t>
  </si>
  <si>
    <t>Январь-декабрь</t>
  </si>
  <si>
    <t>Самолет</t>
  </si>
  <si>
    <t>2Т</t>
  </si>
  <si>
    <t>26.51.66</t>
  </si>
  <si>
    <t>Приборы и оборудование для выполнения технического обслуживания воздушных судов типа Боинг 757-200/ Боинг 767-300. Airbus A319/320/321.Fokker 50, Embraer</t>
  </si>
  <si>
    <t>3Т</t>
  </si>
  <si>
    <t>30.30.50</t>
  </si>
  <si>
    <t>Расходы основных запасных частей ВС</t>
  </si>
  <si>
    <t>4Т</t>
  </si>
  <si>
    <t>Расходные материалы для технического обслуживания ВС и систем ВС, а также отдельных компонентов</t>
  </si>
  <si>
    <t>январь-декабрь</t>
  </si>
  <si>
    <t>Товары для организации питания и обслуживания пассажиров на борту</t>
  </si>
  <si>
    <t>5Т</t>
  </si>
  <si>
    <t>25.99.12</t>
  </si>
  <si>
    <t>Атлас Тележка 1/2</t>
  </si>
  <si>
    <t>Тележка: длина – 404мм, ширина – 300,8мм, высота – 1030мм, вес – 16кг. Поверхность задней, боковых панелей и дверь покрыты декором темно-синего цвета, Roxan Blue. Тележка должна быть произведена из прочного металла на 4 колесиках. Тележка должна соответствовать Международному Стандарту качества ISO 9001:2000</t>
  </si>
  <si>
    <t>Декабрь 2010</t>
  </si>
  <si>
    <t>г.Алматы, ул. Закарпатская 8А, склад АО "Эйр Астана"</t>
  </si>
  <si>
    <t>DDP</t>
  </si>
  <si>
    <t>40% предоплата от суммы заявленного объема товаров, 60% - по факту отгрузки товара в течение 5 банковских дней</t>
  </si>
  <si>
    <t>штука</t>
  </si>
  <si>
    <t>6Т</t>
  </si>
  <si>
    <t>22.29.23</t>
  </si>
  <si>
    <t>Вкладыш Атлас металлический</t>
  </si>
  <si>
    <t>Размер: 397x224x412мм</t>
  </si>
  <si>
    <t>7Т</t>
  </si>
  <si>
    <t>Вкладыш для льда стандарта КССЮ</t>
  </si>
  <si>
    <t>Легкий по весу вкладыш сделан из анодированного алюминия. Все углы вкладыша снаружи и внутри сварены, чтобы обеспечить максимальную прочность. По сторонам вкладыша проходят пластиковые полоски для уменьшения трения и улучшения скольжения.</t>
  </si>
  <si>
    <t>8Т</t>
  </si>
  <si>
    <t>22.29.29</t>
  </si>
  <si>
    <t>Вкладыш КССЮ</t>
  </si>
  <si>
    <t>Металлический вкладыш для печей по стандарту KSSU. Размер 365*387*256,3мм</t>
  </si>
  <si>
    <t>9Т</t>
  </si>
  <si>
    <t>Вкладыш КССЮ пластик</t>
  </si>
  <si>
    <t>Вкладыш пластиковый, размер: 395х260х110 мм.</t>
  </si>
  <si>
    <t>10Т</t>
  </si>
  <si>
    <t>Вкладыш пластиковый стандарта "Атлас"</t>
  </si>
  <si>
    <t>Должен быть изготовлен из прочного «варенного» пластика.  Размеры: 379мм х 267мм х 105мм.</t>
  </si>
  <si>
    <t>11Т</t>
  </si>
  <si>
    <t>Духовой шкаф с решеткой</t>
  </si>
  <si>
    <t>Духовой шкаф с решетками в количестве 8 штук с логотипом. Атлас решетка  вставленная в духовку для подогрева еды.</t>
  </si>
  <si>
    <t>12Т</t>
  </si>
  <si>
    <t>Контейнер Атлас</t>
  </si>
  <si>
    <t>размер: 410x293x278 мм</t>
  </si>
  <si>
    <t>12-1Т</t>
  </si>
  <si>
    <t>февраль</t>
  </si>
  <si>
    <t>изм. графа 10, 18</t>
  </si>
  <si>
    <t>13Т</t>
  </si>
  <si>
    <t>Контейнер для льда стандарта КССЮ</t>
  </si>
  <si>
    <t>Контейнер полностью сделан из анодированного алюминия. Должен соответствовать стандартам хранения в нем продуктов питания с 3 вкладышами Атлас высотой 14 см.</t>
  </si>
  <si>
    <t>14Т</t>
  </si>
  <si>
    <t>Разнос Атлас 1/1</t>
  </si>
  <si>
    <t>Размер: Д274хШ381хВ12мм серебристого цвета</t>
  </si>
  <si>
    <t>15Т</t>
  </si>
  <si>
    <t>Решетка Атлас для духового шкафа</t>
  </si>
  <si>
    <t>Атлас решетка  вставленная в духовку для подогрева еды</t>
  </si>
  <si>
    <t>16Т</t>
  </si>
  <si>
    <t>Складная тележка в бизнес класс</t>
  </si>
  <si>
    <t>Тележка для разноса с отверстием для пластмассовой корзины. Размеры 700* 735*299см. маталиче6ская основа с деревянными столешницами. 3-х ярусная. Раскладная.</t>
  </si>
  <si>
    <t>17Т</t>
  </si>
  <si>
    <t>Основная тарелка пластиковая Квадро</t>
  </si>
  <si>
    <t>Должна быть изготовлена из пищевого сертифицированного пластика, прочного качества, с гладкой поверхностью, легко отмывающаяся от продуктов, содержащих красящие вещества. Цвет тарелки - белый. Каемка прозрачная. Длина тарелки - 167,84 мм, ширина - 99,81 мм, высота - 22,96 мм.</t>
  </si>
  <si>
    <t>18Т</t>
  </si>
  <si>
    <t>23.41.11</t>
  </si>
  <si>
    <t>Основная тарелка фарфоровая для Бизнес-класса</t>
  </si>
  <si>
    <t>Тарелка имеет квадратную форму, длина - 183мм, высота -23мм, вес- 396г, цвет  слоновой кости с рисунком колоса в одном углу. Должна быть произведена из фарфора высокого качества. Фарфоровая продукция должна соответствовать Международному Стандарту качества ISO 9001:2000 касательно переноса свинца и кадмия.</t>
  </si>
  <si>
    <t>19Т</t>
  </si>
  <si>
    <t>Боковая тарелка Квадро</t>
  </si>
  <si>
    <t xml:space="preserve">Должна быть изготовлена из пищевого сертифицированного пластика, прочного качества, с гладкой поверхностью, легко отмывающейся от продуктов, содержащих красящие вещества. Боковая тарелка из пластика. Цвет тарелки – белый. Длина тарелки – 99,81 мм, ширина – 89,81 мм, высота – 22 мм. </t>
  </si>
  <si>
    <t>20Т</t>
  </si>
  <si>
    <t>Боковая тарелка фарфор</t>
  </si>
  <si>
    <t>Размеры: диаметр 144мм. Высота 15мм.с рисунком колоска по центру. Должна быть произведена из фарфора высокого качества</t>
  </si>
  <si>
    <t>21Т</t>
  </si>
  <si>
    <t>Тарелка для закуски фарфор</t>
  </si>
  <si>
    <t>Размеры: 177*108*15.5mm. с рисунком колоска по центру. Должна быть произведена из фарфора высокого качества. Фарфоровая продукция должна соответствовать Международному Стандарту качества ISO 9001:2000 касательно переноса свинца и кадмия.</t>
  </si>
  <si>
    <t>22Т</t>
  </si>
  <si>
    <t xml:space="preserve">Кассалетка  фольговая  с крышкой </t>
  </si>
  <si>
    <t>Касалетки из пищевой фольги. Донышко ламинированное с логотипом. Основа :141x85мм,  H30мм Крышки из пищевой фольги. С нанесением лого по центру. Основа: 131x75мм, H17мм</t>
  </si>
  <si>
    <t>23Т</t>
  </si>
  <si>
    <t>Салатник пластиковый  Квадро</t>
  </si>
  <si>
    <t>Должен быть изготовлен из пищевого сертифицированного пластика, прочного качества, с гладкой поверхностью, легко отмывающаяся от продуктов, содержащих красящие вещества. Размеры длина 89.5мм, ширина 89.5мм, высота 25.2мм Цвет салатника - белый. Каемка прозрачная.</t>
  </si>
  <si>
    <t>24Т</t>
  </si>
  <si>
    <t>Салатник пластиковый (с констелляцией)</t>
  </si>
  <si>
    <t>Должен быть изготовлен из пищевого сертифицированного пластика, прочного качества, с гладкой поверхностью, легко отмывающаяся от продуктов, содержащих красящие вещества. Салатник пластиковый - длина 89.5мм, ширина 89.5мм, высота 25.2мм, длина прозрачной каемки на 12мм. Цветность- констелляция белым.</t>
  </si>
  <si>
    <t>25Т</t>
  </si>
  <si>
    <t>23.13.13</t>
  </si>
  <si>
    <t>Салатник стеклянный</t>
  </si>
  <si>
    <t>Стекло пищевое, 42*122 мм с логотипом, триугольный</t>
  </si>
  <si>
    <t>25-1Т</t>
  </si>
  <si>
    <t>26Т</t>
  </si>
  <si>
    <t>Крышка для салатника пластик</t>
  </si>
  <si>
    <t>Одноразовые крышки должны быть прозрачными, со специальными пазами для закрытия тарелки. Оттиск логотипа по центру. 88x88мм H16мм, высота 3мм с логотипом Air Astana</t>
  </si>
  <si>
    <t>27Т</t>
  </si>
  <si>
    <t>Чашка пластиковая</t>
  </si>
  <si>
    <r>
      <t xml:space="preserve">Должна быть изготовлена из пищевого сертифицированного пластика, прочного качества, с гладкой поверхностью, легко отмывающаяся от продуктов, содержащих красящие вещества. </t>
    </r>
    <r>
      <rPr>
        <sz val="12"/>
        <color indexed="8"/>
        <rFont val="Times New Roman"/>
        <family val="1"/>
      </rPr>
      <t>Диаметр 112*82,5мм, высота 51,6мм, вес 26гр., объем 140мл.</t>
    </r>
  </si>
  <si>
    <t>28Т</t>
  </si>
  <si>
    <t>Чашка фарфоровая для Бизнес-класса</t>
  </si>
  <si>
    <t>Кофейная кружка: диаметр - 84мм, высота - 82,5мм, диаметр дна - 47мм. Должна быть произведена из фарфора высокого качества. Фарфоровая продукция должна соответствовать Международному Стандарту качества ISO 9001:2000 касательно переноса свинца и кадмия.</t>
  </si>
  <si>
    <t>29Т</t>
  </si>
  <si>
    <t xml:space="preserve">Стакан для вина </t>
  </si>
  <si>
    <t>Стакан стеклянный на ножке, высота 101 мм.</t>
  </si>
  <si>
    <t>30Т</t>
  </si>
  <si>
    <t>Стакан для воды для бизнес класса</t>
  </si>
  <si>
    <t>Стекло, диаметр 61 мм., высота 92 мм. С логотипом.</t>
  </si>
  <si>
    <t>31Т</t>
  </si>
  <si>
    <t xml:space="preserve">Стакан для ликера </t>
  </si>
  <si>
    <t>Стакан стеклянный, высота 80 мм.</t>
  </si>
  <si>
    <t>32Т</t>
  </si>
  <si>
    <t>Стакан пластиковый одноразовый</t>
  </si>
  <si>
    <t xml:space="preserve">Должен быть изготовлен из прозрачного прочного жесткого полистирола. Цвет – прозрачный голубой. Объем 280 мл. Высота – 91мм, диаметр 77мм. Оттиск логотипа по середине стакана на дне. </t>
  </si>
  <si>
    <t>33Т</t>
  </si>
  <si>
    <t>17.22.13</t>
  </si>
  <si>
    <t>Одноразовый бумажный стаканчик</t>
  </si>
  <si>
    <t>Бумажный стакан для бортпитания, длина 92 мм, диаметр 80 мм.</t>
  </si>
  <si>
    <t>34Т</t>
  </si>
  <si>
    <t>17.12.20</t>
  </si>
  <si>
    <t>Бумажный подстаканник</t>
  </si>
  <si>
    <t>Бумажная, ширина 80 мм. 8-ми слойная. Форма круглая. С логотипом по центру.</t>
  </si>
  <si>
    <t>35Т</t>
  </si>
  <si>
    <t>25.71.14</t>
  </si>
  <si>
    <t>Ложка из нержавеющей стали</t>
  </si>
  <si>
    <t>Нержавеющая сталь, длина 123.7мм. Столовые приборы должны быть практичного, прочного качества, сертифицированы по международным стандартам,  безопасны в обращении, с содержанием хрома. Тисненый логотип на внешней стороне ручки.</t>
  </si>
  <si>
    <t>36Т</t>
  </si>
  <si>
    <t>Вилка из нержавейки с логго</t>
  </si>
  <si>
    <t>Длина 165 мм, с логотипом компании</t>
  </si>
  <si>
    <t>37Т</t>
  </si>
  <si>
    <t>Нож из нержавейки с лого</t>
  </si>
  <si>
    <t>Длина 180мм, с логотипом компании</t>
  </si>
  <si>
    <t>38Т</t>
  </si>
  <si>
    <t>13.92.21</t>
  </si>
  <si>
    <t>Упаковка для столовых приборов</t>
  </si>
  <si>
    <t>Размер: 18,5х7 см, Вес м²: 90 гр, Материал: мелованный</t>
  </si>
  <si>
    <t>39Т</t>
  </si>
  <si>
    <t>Набор 2/1 (салфетка и ложка однаразовые)</t>
  </si>
  <si>
    <t>Состав набора 2/1: салфетка, ложка. Набор 2/1 должен быть произведен в соответствии с Международным Стандартом качества ISO 9001:2000 касательно пластиковых материалов в контакте с пищевыми массами. Ингредиенты, используемые в наборе должны соответствовать специфике EU/EEC пищевого законодательства. Все содержимое должно быть в прозрачный целлофан с логотипом.</t>
  </si>
  <si>
    <t>40Т</t>
  </si>
  <si>
    <t>Набор 3/1 (соль, перец и зубочистка)</t>
  </si>
  <si>
    <t>Состав набора 3/1:соль, перец, зубочистка. Набор 3/1 должен быть произведен в соответствии с Международным Стандартом качества ISO 9001:2000 касательно пластиковых материалов в контакте с пищевыми массами. Ингредиенты, используемые в наборе должны соответствовать специфике EU/EEC пищевого законодательства. Все содержимое должно быть в прозрачный целлофан с логотипом.</t>
  </si>
  <si>
    <t>41Т</t>
  </si>
  <si>
    <t>13.92.29</t>
  </si>
  <si>
    <t>Горячее полотенце</t>
  </si>
  <si>
    <t>100% хлопок, 24*24 см, вес 23 гр, цвет белый, с логотипом. Края полотна должны быть подогнуты и прострочены с 4-х сторон. Качество продукции должен соответствовать всем стандартам Международных Пятизвездочных Отелей и стандарту качества ISO 9001:2001. Используемые товары не должны приносить вред окружающей среде.</t>
  </si>
  <si>
    <t>42Т</t>
  </si>
  <si>
    <t>Жаростойкий пакет для подогрева закуски</t>
  </si>
  <si>
    <r>
      <t xml:space="preserve">Бумажный жаростойкий пакет для подогрева сэндвичей, размер </t>
    </r>
    <r>
      <rPr>
        <sz val="12"/>
        <color indexed="8"/>
        <rFont val="Times New Roman"/>
        <family val="1"/>
      </rPr>
      <t>260 мм*90мм*50мм.</t>
    </r>
  </si>
  <si>
    <t>43Т</t>
  </si>
  <si>
    <t>17.22.11</t>
  </si>
  <si>
    <t>Зажим бумажный самоклеющий(Обод для салфеток)</t>
  </si>
  <si>
    <t>Обод – длиной 17см, шириной – 3,8см. Обод для салфеток должен быть бумажным со стикером  и с логотипом. Ободок производится в соответствии с Международным Стандартом качества ISO 9001:2000. Используемые товары не должны приносить вред окружающей среде</t>
  </si>
  <si>
    <t>44Т</t>
  </si>
  <si>
    <t>16.29.12</t>
  </si>
  <si>
    <t>Зубочистка для бизнес класса</t>
  </si>
  <si>
    <t>Зубочистка с шелковой нитью в индивидуальной упаковке. 50мм.</t>
  </si>
  <si>
    <t>45Т</t>
  </si>
  <si>
    <t>Коктейльная палочка</t>
  </si>
  <si>
    <t>153 мм с логотипом, прозрачный. Изготовлен из пищевого пластика.</t>
  </si>
  <si>
    <t>46Т</t>
  </si>
  <si>
    <t>Термос 4 литра</t>
  </si>
  <si>
    <t>4 литра, нержавеющая сталь. С логотипом.</t>
  </si>
  <si>
    <t>47Т</t>
  </si>
  <si>
    <t>Чайник</t>
  </si>
  <si>
    <t>Чайник из нержавеющей стали 18/10 объемом 1 литр, 35 OZ</t>
  </si>
  <si>
    <t>48Т</t>
  </si>
  <si>
    <t>25.99.13</t>
  </si>
  <si>
    <t>Кофейник</t>
  </si>
  <si>
    <t>Емкость 1,2 л, с логотипом компании</t>
  </si>
  <si>
    <t>49Т</t>
  </si>
  <si>
    <t>Молочница</t>
  </si>
  <si>
    <r>
      <t xml:space="preserve">Молочница </t>
    </r>
    <r>
      <rPr>
        <sz val="12"/>
        <color indexed="8"/>
        <rFont val="Times New Roman"/>
        <family val="1"/>
      </rPr>
      <t>из нержавеющей стали 18/10 объемом 0,23 литра, 8 OZ. С логотипом Air Astana.</t>
    </r>
  </si>
  <si>
    <t>50Т</t>
  </si>
  <si>
    <t>Масленка фарфор</t>
  </si>
  <si>
    <t xml:space="preserve">Размеры: 57,3мм. Высота 27,7мм. С рисунком колоска с боку.Должна быть произведена из фарфора высокого качества. </t>
  </si>
  <si>
    <t>51Т</t>
  </si>
  <si>
    <t>Поднос для перечницы и солонки</t>
  </si>
  <si>
    <t xml:space="preserve">Материал –акриловый пластик. 24 ячейки для солонки и перечницы. 250*220мм. </t>
  </si>
  <si>
    <t>52Т</t>
  </si>
  <si>
    <t>Розетка для орехов фарфор</t>
  </si>
  <si>
    <t>Размеры: 95,5*95,5мм. Высота угла 43,6мм. Высота по бокам 36,2мм. Должна быть произведена из фарфора высокого качества</t>
  </si>
  <si>
    <t>53Т</t>
  </si>
  <si>
    <t>Соусник</t>
  </si>
  <si>
    <t>Соусник из пищевой фольги. 70мм 45мм 30мм вес 1,8 гр</t>
  </si>
  <si>
    <t>54Т</t>
  </si>
  <si>
    <t>17.21.12</t>
  </si>
  <si>
    <t>Гигиенические пакеты</t>
  </si>
  <si>
    <t>Пакеты должны быть изготовлены из  водонепроницаемой бумаги специальной крафт-бумаги или бумажные, обработанные изнутри специальной пленкой. Цвет белый, с логотипом авиакомпании по центру. Размер 125х80х237 мм. Ширина пакета 125мм, длина 237 мм, ширина бокового клина с обеих сторон 80мм. Дно пакета должно быть склеено таким образом, чтобы пакет был устойчивым. Ширина донышка пакета 80 мм.</t>
  </si>
  <si>
    <t>55Т</t>
  </si>
  <si>
    <t>Освежающая салфетка</t>
  </si>
  <si>
    <t>Влажная салфетка размером 12х6 см, вес: 45-50 гр., размер салфетки 18х14 см.  С логотипом компании</t>
  </si>
  <si>
    <t>56Т</t>
  </si>
  <si>
    <t xml:space="preserve">Салфетка бумажная для эконом класса </t>
  </si>
  <si>
    <t>Размеры: 330x330мм, вес: 55 гр. Белого цвета. 3-х слойная</t>
  </si>
  <si>
    <t>57Т</t>
  </si>
  <si>
    <t>13.92.13</t>
  </si>
  <si>
    <t>Салфетка лен</t>
  </si>
  <si>
    <t>Размер 45 х 45см. Плотность 400гр/м2. Вес в среднем 26 гр. Салфетка должна быть выткана сатиновой полосой с четырех сторон. Ширина полоски 35мм. Цвет салфетки белая. Логотип размером 27/36мм должен быть выткан в жакарде на самом полотне. Края полотна должны быть подогнуты и прострочены с 4-х сторон. Качество продукции должен соответствовать всем стандартам Международных Пятизвездочных Отелей и стандарту качества ISO 9001:2001. Используемые товары не должны приносить вред окружающей среде.</t>
  </si>
  <si>
    <t>58Т</t>
  </si>
  <si>
    <t>Тормозная салфетка 2/3</t>
  </si>
  <si>
    <r>
      <t xml:space="preserve">Тормозная салфетка должна быть изготовлена из плотной бумаги, шероховатой с обеих сторон во избежание скольжения посуды на подносе. Бумага должна хорошо впитывать влагу и не размокать при попадании влаги.  Размер стандарта Атлас, </t>
    </r>
    <r>
      <rPr>
        <sz val="12"/>
        <color indexed="8"/>
        <rFont val="Times New Roman"/>
        <family val="1"/>
      </rPr>
      <t xml:space="preserve">длина 252мм, ширина – 225мм. Тормозная салфетка должна быть изготовлена из прочной бумаги. </t>
    </r>
  </si>
  <si>
    <t>59Т</t>
  </si>
  <si>
    <t>Скатерть для разноса</t>
  </si>
  <si>
    <t>Должна быть сделана из прочного, качественного материала. Размер 47*33см, жаккардовый логотип, цвет серый.</t>
  </si>
  <si>
    <t>60Т</t>
  </si>
  <si>
    <t>Скатерть для тележки</t>
  </si>
  <si>
    <t>Материал: лен, размер 50*95 см, с жаккардовым лого.</t>
  </si>
  <si>
    <t>61Т</t>
  </si>
  <si>
    <t>Скатерть лен</t>
  </si>
  <si>
    <t>Должна быть сделана из прочного, качественного материала. Размер 42*56см, жаккардовый логотип, цвет белый</t>
  </si>
  <si>
    <t>62Т</t>
  </si>
  <si>
    <t>10.81.11</t>
  </si>
  <si>
    <t>Сахар в стике</t>
  </si>
  <si>
    <t>Сахар-песок высокого качества в индивидуальной упаковке с логотипом Air Astana, размером 10х3 см, весом 5 гр.</t>
  </si>
  <si>
    <t>63Т</t>
  </si>
  <si>
    <t>17.21.14</t>
  </si>
  <si>
    <t>Сэндвич бокс</t>
  </si>
  <si>
    <t>материал-картон, ширина-8,2 см., длина – 18,4 см., высота -12,5 см</t>
  </si>
  <si>
    <t>64Т</t>
  </si>
  <si>
    <t>Хлебница</t>
  </si>
  <si>
    <t xml:space="preserve">Хлебница, должна быть изготовлена из пищевого сертифицированного пластика. Диаметр не более 25см. Плетенная. </t>
  </si>
  <si>
    <t>65Т</t>
  </si>
  <si>
    <t>Открывашка</t>
  </si>
  <si>
    <t>Нержавеющая сталь. Со штопором для вина. Без ножа.</t>
  </si>
  <si>
    <t>66Т</t>
  </si>
  <si>
    <t>Щипцы для льда</t>
  </si>
  <si>
    <t>Нержавеющая сталь, длина 13 см. С логотипом.</t>
  </si>
  <si>
    <t>67Т</t>
  </si>
  <si>
    <t>Щипцы-ножницы для хлеба</t>
  </si>
  <si>
    <t xml:space="preserve">Нержавеющая сталь. С логотипом. </t>
  </si>
  <si>
    <t>68Т</t>
  </si>
  <si>
    <t>13.95.10</t>
  </si>
  <si>
    <t>Подголовники</t>
  </si>
  <si>
    <t>Товар должен быть произведен из полипропилена, на липучке. Размер подголовника составляет 27,5 х 35 см. Все подголовника составляет 45 гр. на кв. метр. Цвет подголовника:  кремовый с логотипом из 2 цветов: золотистого 871 и серебристого 877.  Логотип авиакомпании по центру снизу.Продукция должна отвечать требованиям органов по Контролю над Качеством,  Соблюдению Охраны Здоровья и Безопасности и соответствовать Международному Стандарту качества ISO 9001.Используемые товары не должны приносить вред окружающей среде.</t>
  </si>
  <si>
    <t>69Т</t>
  </si>
  <si>
    <t>13.92.24</t>
  </si>
  <si>
    <t>Подушка для детской люльки</t>
  </si>
  <si>
    <t xml:space="preserve">Подушка из 100% хлопка. Размер: 25*25 см.,  белого цвета. </t>
  </si>
  <si>
    <t>70Т</t>
  </si>
  <si>
    <t>31.03.12</t>
  </si>
  <si>
    <t>Матрас для детской люльки</t>
  </si>
  <si>
    <t>Матрас из 100% хлопка. Размер: 74*29 см.,  белого цвета.</t>
  </si>
  <si>
    <t>71Т</t>
  </si>
  <si>
    <t>Пеленка одноразовая</t>
  </si>
  <si>
    <t>Флизелиновая пеленка одноразового использования. Размер: 82*48 см., белого цвета, с логотипом компании.</t>
  </si>
  <si>
    <t>72Т</t>
  </si>
  <si>
    <t>Наволочка одноразовая для детской подушки</t>
  </si>
  <si>
    <t>Флизелиновая наволочка одноразового использования. Размер: 26,5*26,5 см., белого цвета, с логотипом компании.</t>
  </si>
  <si>
    <t>73Т</t>
  </si>
  <si>
    <t>Подушка для Эконом класса</t>
  </si>
  <si>
    <t>Подушка многоразовая должна быть изготовлена из полиэстера обработанного огнеупорным составом.  Наполнитель для подушки должен быть изготовлен из полипропилена, также обработанного огнеупорным составом. Подушка должна быть легкая по весу, белого цвета. Размер подушки 300 мм  х 400 мм.</t>
  </si>
  <si>
    <t>74Т</t>
  </si>
  <si>
    <t>Наволочки</t>
  </si>
  <si>
    <t>Товар должен быть произведен из полипропилена. Размер наволочки составляет 30 х 38 см. Вес наволочки составляет 45 гр. на кв.метр. Цвет наволочки – кремовый с логотипом из 2 цветов – золотистого 871 и серебристого 877.  Продукция должна отвечать требованиям органов по Контролю над Качеством,  Соблюдению Охраны Здоровья и Безопасности и соответствовать Международному Стандарту качества ISO 9001. Используемые товары не должны приносить вред окружающей среде.</t>
  </si>
  <si>
    <t>75Т</t>
  </si>
  <si>
    <t>58.13.10</t>
  </si>
  <si>
    <t>Газеты</t>
  </si>
  <si>
    <t>76Т</t>
  </si>
  <si>
    <t>15.12.12</t>
  </si>
  <si>
    <t>Мужской дорожный набор в бизнес класс</t>
  </si>
  <si>
    <r>
      <t>В составе</t>
    </r>
    <r>
      <rPr>
        <sz val="12"/>
        <color indexed="8"/>
        <rFont val="Times New Roman"/>
        <family val="1"/>
      </rPr>
      <t>:  сумка, носки, наглазник ,расческа двойная, беруши ,зубная щетка + зубная паста, ментол для полоскания рта,  Косметика: туалетная вода, освежающий тоник для лица, крем для рук, нить для чистки зубов,  дезинфицирующий гель для рук, ролик для чистки верхней одежды.</t>
    </r>
  </si>
  <si>
    <t>77Т</t>
  </si>
  <si>
    <t>Женский дорожный набор в бизнес класс</t>
  </si>
  <si>
    <r>
      <t>В составе</t>
    </r>
    <r>
      <rPr>
        <sz val="12"/>
        <color indexed="8"/>
        <rFont val="Times New Roman"/>
        <family val="1"/>
      </rPr>
      <t>: Сумочка; носки нескользящие; наглазник; расческа; беруши; зубной набор (зубная щетка и зубная паста); жидкость для полоскания рта; бальзам для губ; крем для рук; крем для лица;освежающий спрей для лица. Нить для чистки зубов, дезинфицирующий гель для рук, маленькое зеркальце логотипом на обороте, ролик для чистки верхней одежды</t>
    </r>
  </si>
  <si>
    <t>78Т</t>
  </si>
  <si>
    <t>Дорожные наборы в эконом класс</t>
  </si>
  <si>
    <t>В составе: сумка с замком и ремешком (13см.*16 см.), наглазник с полиэстра, нескользящие носки (80%хлопок, 20% полиэстр), зубной набор (зубная щетка с логотипом, зубная паста 5гр., каждый в полиэтиленовом пакете).</t>
  </si>
  <si>
    <t>79Т</t>
  </si>
  <si>
    <t>Набор для девочек (рюкзак, браслет, кольцо, пазл, бумажный набор, кукла).</t>
  </si>
  <si>
    <t>В составе: рюкзак, кукла, пазл, браслет, кольцо, бумажный набор.</t>
  </si>
  <si>
    <t>80Т</t>
  </si>
  <si>
    <t>Набор для мальчиков (рюкзак, пазл, игрушка, часы, магнитики, самолетик на рельсах).</t>
  </si>
  <si>
    <t>В составе: серый рюкзак в виде самолетика, детские часы на ремешке, подвеска на мобильный телефон в виде мишки-пилота, 5А паззл в виде картинки аэропорта с самолетами, магнитная карта Казахстана, набор из игрушечного пластикового самолетика и пластиковых раскладных рельс, плюшевая игрушка мишки.</t>
  </si>
  <si>
    <t>81Т</t>
  </si>
  <si>
    <t>Набор для младенцев</t>
  </si>
  <si>
    <t>Состав: сумка с застежкой молнией, полиэтиленовый пакет для использованных памперсов, ухочистки 3шт, памперсы 4шт, влажные салфетки для малышей 10шт., детский лосьон, присыпка</t>
  </si>
  <si>
    <t>82Т</t>
  </si>
  <si>
    <t>59.11.23</t>
  </si>
  <si>
    <t>Документальные фильмы для общих экранов воздушных судов и для индивидуальных проигрывателей бизнес класса АО «Эйр Астана»</t>
  </si>
  <si>
    <t>декабрь 2010 года</t>
  </si>
  <si>
    <t>г. Алматы</t>
  </si>
  <si>
    <t>CPT</t>
  </si>
  <si>
    <t>В течение 2010 года, каждые 2 месяца 4 шт.</t>
  </si>
  <si>
    <t>83Т</t>
  </si>
  <si>
    <t>Игры для индивидуальных проигрывателей бизнес класса</t>
  </si>
  <si>
    <t>Шесть игр, с заменой через каждые 3 цикла</t>
  </si>
  <si>
    <t>В течение 2010 года, каждые 2 месяца 2 шт.</t>
  </si>
  <si>
    <t>84Т</t>
  </si>
  <si>
    <t>Короткометражные программы (фильмы) для индивидуальных проигрывателей бизнес класса и общих экранов воздушных судов АО «Эйр Астана»</t>
  </si>
  <si>
    <t>85Т</t>
  </si>
  <si>
    <t>Музыкальные произведения для аудио каналов воздушных судов в эконом классе АО «Эйр Астана»</t>
  </si>
  <si>
    <t>В течение 2010 года, каждые 2 месяца 6 шт.</t>
  </si>
  <si>
    <t>Музыкальные произведения для аудио каналов портативных медиа плееров АО «Эйр Астана»</t>
  </si>
  <si>
    <t>80-100 альбомов различных музыкальных направлений</t>
  </si>
  <si>
    <t>В течение 2010 года, каждые 2 месяца 8 шт.</t>
  </si>
  <si>
    <t>канал</t>
  </si>
  <si>
    <t>87Т</t>
  </si>
  <si>
    <t>Художественные фильмы для  общих экранов воздушных судов АО «Эйр Астана»</t>
  </si>
  <si>
    <t xml:space="preserve">Фильмы на русском и английском языках. 
</t>
  </si>
  <si>
    <t>88Т</t>
  </si>
  <si>
    <t>Художественные фильмы для индивидуальных проигрывателей бизнес класса АО «Эйр Астана»</t>
  </si>
  <si>
    <t>Фильмы на русском, английском, корейском, арабском, хинди, турецком, китайском языках</t>
  </si>
  <si>
    <t>В течение 2010 года, каждые 2 месяца 10 шт.</t>
  </si>
  <si>
    <t>89Т</t>
  </si>
  <si>
    <t xml:space="preserve">Художественные фильмы для общих экранов на корейском языке на рейсах в Сеул </t>
  </si>
  <si>
    <t>Фильмы корейском языках  с субтитрами на английском языке</t>
  </si>
  <si>
    <t>90Т</t>
  </si>
  <si>
    <t>26.40.42</t>
  </si>
  <si>
    <t>Наушники в эконом класс</t>
  </si>
  <si>
    <t>Наушники эконом.класса с логотипом, сопротивление 300 Ом, с двумя штырями. Цвет наушников черный с логотипом из 2 цветов – золотистого 871 и серебристого 877. Наушники пластиковые одноразовые пакуются в полиэтиленовый пакетик с логотипом. Продукция должна отвечать требованиям органов по Контролю над Качеством,  Соблюдению Охраны Здоровья и Безопасности и соответствовать Международному Стандарту качества ISO 9001.Используемые товары не должны приносить вред окружающей среде.</t>
  </si>
  <si>
    <t>91Т</t>
  </si>
  <si>
    <t>Наушники для портативных плееров бизнес класса</t>
  </si>
  <si>
    <t>Цвет черный, сопротивление 32 Ома, длина шнура 270 см.;</t>
  </si>
  <si>
    <t>Компьютерное оборудование</t>
  </si>
  <si>
    <t>92Т</t>
  </si>
  <si>
    <t>26.20.11</t>
  </si>
  <si>
    <t>Персональный компьютер</t>
  </si>
  <si>
    <t>январь</t>
  </si>
  <si>
    <t xml:space="preserve">DDP </t>
  </si>
  <si>
    <t xml:space="preserve">январь-декабрь
</t>
  </si>
  <si>
    <t>93Т</t>
  </si>
  <si>
    <t>26.20.17</t>
  </si>
  <si>
    <t>Монитор</t>
  </si>
  <si>
    <t>94Т</t>
  </si>
  <si>
    <t>Портативный компьютер</t>
  </si>
  <si>
    <t>95Т</t>
  </si>
  <si>
    <t>Планшетный персональный компьютер</t>
  </si>
  <si>
    <t>Планшетный персональный компьютер с зарядной станцией</t>
  </si>
  <si>
    <t>ЦП</t>
  </si>
  <si>
    <t>5-7 дней после предоплаты</t>
  </si>
  <si>
    <t>96Т</t>
  </si>
  <si>
    <t>28.23.21</t>
  </si>
  <si>
    <t>Копировальный аппарат</t>
  </si>
  <si>
    <t>97Т</t>
  </si>
  <si>
    <t>98Т</t>
  </si>
  <si>
    <t>28.23.22</t>
  </si>
  <si>
    <t>Принтер</t>
  </si>
  <si>
    <t>Принтер черно-белый</t>
  </si>
  <si>
    <t>98-1Т</t>
  </si>
  <si>
    <t>98-2Т</t>
  </si>
  <si>
    <t>изменена графа 17</t>
  </si>
  <si>
    <t>99Т</t>
  </si>
  <si>
    <t>Принтер цветной</t>
  </si>
  <si>
    <t>100Т</t>
  </si>
  <si>
    <t>Принтер для активной печати</t>
  </si>
  <si>
    <t>101Т</t>
  </si>
  <si>
    <t>28.23.23</t>
  </si>
  <si>
    <t>Сканер</t>
  </si>
  <si>
    <t>101-1Т</t>
  </si>
  <si>
    <t>102Т</t>
  </si>
  <si>
    <t>Сканер с улучшенными рабочими характеристиками</t>
  </si>
  <si>
    <t>103Т</t>
  </si>
  <si>
    <t>Многофункциональное устройство (копир/сканер/принтер)</t>
  </si>
  <si>
    <t>104Т</t>
  </si>
  <si>
    <t>26.20.40</t>
  </si>
  <si>
    <t>Источник бесперебойного питания</t>
  </si>
  <si>
    <t>Источник песперебойного питания</t>
  </si>
  <si>
    <t>105Т</t>
  </si>
  <si>
    <t>106Т</t>
  </si>
  <si>
    <t>Сервер</t>
  </si>
  <si>
    <t>107Т</t>
  </si>
  <si>
    <t>Серверы для ERP</t>
  </si>
  <si>
    <t>Резервные сервера для ERP</t>
  </si>
  <si>
    <t>май</t>
  </si>
  <si>
    <t>108Т</t>
  </si>
  <si>
    <t>Комплектующие к серверам</t>
  </si>
  <si>
    <t>109Т</t>
  </si>
  <si>
    <t>26.30.23</t>
  </si>
  <si>
    <t>Сетевое оборудование</t>
  </si>
  <si>
    <t>110Т</t>
  </si>
  <si>
    <t>Терминальный клиент позволяющий использовать общие ресурсы одного мощного компьютера</t>
  </si>
  <si>
    <t>111Т</t>
  </si>
  <si>
    <t>Видеокарта</t>
  </si>
  <si>
    <t>112Т</t>
  </si>
  <si>
    <t>Графический адаптер</t>
  </si>
  <si>
    <t>Адаптер для подключения дополнительных мониторов</t>
  </si>
  <si>
    <t>113Т</t>
  </si>
  <si>
    <t>Дисковый массив</t>
  </si>
  <si>
    <t>Дисковый массив для расширения дискового пространства сервера</t>
  </si>
  <si>
    <t>114Т</t>
  </si>
  <si>
    <t>26.20.30</t>
  </si>
  <si>
    <t>Жесткий диск</t>
  </si>
  <si>
    <t>115Т</t>
  </si>
  <si>
    <t>26.20.22</t>
  </si>
  <si>
    <t>Картридер</t>
  </si>
  <si>
    <t>Устройство для чтения/записи данных на карты памяти различных типов</t>
  </si>
  <si>
    <t>116Т</t>
  </si>
  <si>
    <t>117Т</t>
  </si>
  <si>
    <t>Клавиатура</t>
  </si>
  <si>
    <t>447Т</t>
  </si>
  <si>
    <t>Модуль расширения</t>
  </si>
  <si>
    <t>Модуль расширения памяти (PCMCIA card)</t>
  </si>
  <si>
    <t>119Т</t>
  </si>
  <si>
    <t>Беспроводной презентер</t>
  </si>
  <si>
    <t>120Т</t>
  </si>
  <si>
    <t>Расходные материалы для компьютера и другие приобретения</t>
  </si>
  <si>
    <t>дискеты, чернила для принтеров, клавиатура, и т.п.</t>
  </si>
  <si>
    <t>Программное обеспечение</t>
  </si>
  <si>
    <t>121Т</t>
  </si>
  <si>
    <t>62.01.29</t>
  </si>
  <si>
    <t>База данных для архива</t>
  </si>
  <si>
    <t>122Т</t>
  </si>
  <si>
    <t>Базовое ПО для новых компьютеров и ноутбуков</t>
  </si>
  <si>
    <t>123Т</t>
  </si>
  <si>
    <t>Дополнительные 100 лицензий для сбора данных с серверов</t>
  </si>
  <si>
    <t>124Т</t>
  </si>
  <si>
    <t>Дополнительные 700 лицензий архиватора данных</t>
  </si>
  <si>
    <t>125Т</t>
  </si>
  <si>
    <t>Лицензии</t>
  </si>
  <si>
    <t>Лицензии ERP</t>
  </si>
  <si>
    <t>126Т</t>
  </si>
  <si>
    <t>Лицензии (для ПО TRAX)</t>
  </si>
  <si>
    <t>127Т</t>
  </si>
  <si>
    <t>Лицензии Oracle для резерного копирования в режиме реального времени</t>
  </si>
  <si>
    <t>128Т</t>
  </si>
  <si>
    <t>Лицензии системы учета доходов</t>
  </si>
  <si>
    <t>январь, апрель, июль, октябрь</t>
  </si>
  <si>
    <t>129Т</t>
  </si>
  <si>
    <t>Обновление Proxy/Firewall сервера</t>
  </si>
  <si>
    <t>130Т</t>
  </si>
  <si>
    <t>Обновление текущих лицензий словаря 11 и 12 версии до версии 13</t>
  </si>
  <si>
    <t>131Т</t>
  </si>
  <si>
    <t>ПО  для проведения аудита</t>
  </si>
  <si>
    <t>Программное обеспечение  для проведения аудита</t>
  </si>
  <si>
    <t>132Т</t>
  </si>
  <si>
    <t>ПО для наблюдения за каналом связи</t>
  </si>
  <si>
    <t>133Т</t>
  </si>
  <si>
    <t>ПО для организации безопасного удаленного подключения поставщиков услуг</t>
  </si>
  <si>
    <t>134Т</t>
  </si>
  <si>
    <t>ПО для серверов (Acronis)</t>
  </si>
  <si>
    <t>ПО для снятия имиджей для баккапа дисков с ОС серверов</t>
  </si>
  <si>
    <t>135Т</t>
  </si>
  <si>
    <t>ПО для создания схем, графиков, т.п.</t>
  </si>
  <si>
    <t xml:space="preserve"> ПО для создания схем, графиков, т.п.</t>
  </si>
  <si>
    <t>136Т</t>
  </si>
  <si>
    <t>ПО переводчик</t>
  </si>
  <si>
    <t>137Т</t>
  </si>
  <si>
    <t>ПО серверные и клиентские лицензии на почтовые сервера</t>
  </si>
  <si>
    <t>март, апрель</t>
  </si>
  <si>
    <t>138Т</t>
  </si>
  <si>
    <t>139Т</t>
  </si>
  <si>
    <t>ПО серверные лицензии на ОС</t>
  </si>
  <si>
    <t>140Т</t>
  </si>
  <si>
    <t>141Т</t>
  </si>
  <si>
    <t>142Т</t>
  </si>
  <si>
    <t>ПО централизованое отслеживание ошибок на серверах</t>
  </si>
  <si>
    <t>октябрь</t>
  </si>
  <si>
    <t>143Т</t>
  </si>
  <si>
    <t>ПО централизованое управление виртуальными машинами</t>
  </si>
  <si>
    <t>144Т</t>
  </si>
  <si>
    <t>Программа для оказания удаленной технической поддержки</t>
  </si>
  <si>
    <t>145Т</t>
  </si>
  <si>
    <t>Программа для создания пакетов установки</t>
  </si>
  <si>
    <t>146Т</t>
  </si>
  <si>
    <t>Программное обеспечение для работы с файлами формата PDF</t>
  </si>
  <si>
    <t>30 дней с момента предоплаты</t>
  </si>
  <si>
    <t>147Т</t>
  </si>
  <si>
    <t>ПО для редактирования файлов</t>
  </si>
  <si>
    <t xml:space="preserve"> в течение 30 дней с момента предоплаты</t>
  </si>
  <si>
    <t>148Т</t>
  </si>
  <si>
    <t>Набор графического ПО</t>
  </si>
  <si>
    <t>149Т</t>
  </si>
  <si>
    <t>Графический редактор для векторной графики</t>
  </si>
  <si>
    <t>150Т</t>
  </si>
  <si>
    <t>ПО Централизованое управление серверами</t>
  </si>
  <si>
    <t>151Т</t>
  </si>
  <si>
    <t>152Т</t>
  </si>
  <si>
    <t>153Т</t>
  </si>
  <si>
    <t>ПО для создания электроного архива (включая настройку и обучение)</t>
  </si>
  <si>
    <t>июль</t>
  </si>
  <si>
    <t>154Т</t>
  </si>
  <si>
    <t>155Т</t>
  </si>
  <si>
    <t>156Т</t>
  </si>
  <si>
    <t>ПО для автомотического закупа</t>
  </si>
  <si>
    <t>157Т</t>
  </si>
  <si>
    <t>ПО терминальные лицензии для удаленного подключения пользователей к серверам</t>
  </si>
  <si>
    <t>158Т</t>
  </si>
  <si>
    <t xml:space="preserve">Программное обеспечение </t>
  </si>
  <si>
    <t>ПО для хранения данных (включая внедрение)</t>
  </si>
  <si>
    <t>159Т</t>
  </si>
  <si>
    <t>ПО для разделения ширины канала Интернет</t>
  </si>
  <si>
    <t>160Т</t>
  </si>
  <si>
    <t>Программное обеспечение (Acronis)</t>
  </si>
  <si>
    <t>ПО для резервного копирования и аварийного восстановления баз данных</t>
  </si>
  <si>
    <t>161Т</t>
  </si>
  <si>
    <t>Программное обеспечение лицензия</t>
  </si>
  <si>
    <t>Дополнительные лицензии для новых самолетов в ПО Aerobytes Flight Data Monitoring</t>
  </si>
  <si>
    <t>162Т</t>
  </si>
  <si>
    <t>Лицензия для CISCO ASA файрвролла, для работы в режиме автоматического переключения в случае сбоя</t>
  </si>
  <si>
    <t>163Т</t>
  </si>
  <si>
    <t>Программное обеспечение офисный пакет</t>
  </si>
  <si>
    <t>164Т</t>
  </si>
  <si>
    <t>Процессорная лицензия для СУБД MS SQL</t>
  </si>
  <si>
    <t>165Т</t>
  </si>
  <si>
    <t>166Т</t>
  </si>
  <si>
    <t>Руководства и инструкции</t>
  </si>
  <si>
    <t>Руководства и инструкции к ERP</t>
  </si>
  <si>
    <t>167Т</t>
  </si>
  <si>
    <t>Серверная операционная система</t>
  </si>
  <si>
    <t>168Т</t>
  </si>
  <si>
    <t>Телекоммуникационное оборудование</t>
  </si>
  <si>
    <t>169Т</t>
  </si>
  <si>
    <t>Телефонный аппарат аналоговый</t>
  </si>
  <si>
    <t>Регулировка громкости звонка; выключение микрофона кнопка MUTE; возможность настенного монтажа; длительность "флеш", мс 100/280/600; однокнопочный набор номера, макс.4; повтор последего набранного номера; ввод пауз принаборе номера.</t>
  </si>
  <si>
    <t>январь, февраль, март, апрель</t>
  </si>
  <si>
    <t>170Т</t>
  </si>
  <si>
    <t>Телефонный аппарат цифровой</t>
  </si>
  <si>
    <t>Буквенно-цифровой жидко-кристалический дисплей (24*2 символа); 2 клавиши "+" и "-" для регулировки громкости и контрасности дисплея; 12 функциональных клавиш со светодиодами; встр. громкоговоритель; 3 диалоговые клавиши (YES,BACK и NEXT) для навигации в м</t>
  </si>
  <si>
    <t>январь, февраль, март, апрель, май, июнь, сентябрь</t>
  </si>
  <si>
    <t>171Т</t>
  </si>
  <si>
    <t>Факсимильный аппарат</t>
  </si>
  <si>
    <t>факсовый аппарат объем памяти факсимильного аппарата -340 страниц, устройство автоматической подачи документво на 30 листов, функция лазерной печати, со скротсью 14 стр/мин, ускоренным выходом первого отпечатка и нулевым временем разогрева, 15 номеров, од</t>
  </si>
  <si>
    <t>январь, март, апрель, сентябрь,</t>
  </si>
  <si>
    <t>172Т</t>
  </si>
  <si>
    <t>IP телефон</t>
  </si>
  <si>
    <t>февраль, апрель, август, сентябрь</t>
  </si>
  <si>
    <t>173Т</t>
  </si>
  <si>
    <t>26.30.30</t>
  </si>
  <si>
    <t>Наушники</t>
  </si>
  <si>
    <t>январь, февраль, август</t>
  </si>
  <si>
    <t>174Т</t>
  </si>
  <si>
    <t>26.30.22</t>
  </si>
  <si>
    <t>Мобильный телефон</t>
  </si>
  <si>
    <t>Небольшой функциональный дизайн, VGA - камера с 4-х кратным зумом, передача фото через Bluetooth, GPRS, FM радио, MP3 мелодии вызова, русифицированный, клавиатура с русскими буквами.</t>
  </si>
  <si>
    <t>175Т</t>
  </si>
  <si>
    <t>январь, март</t>
  </si>
  <si>
    <t>г. Токио, г. Самара, г. Екатеринбург, г. Киев</t>
  </si>
  <si>
    <t>176Т</t>
  </si>
  <si>
    <t>26.30.11</t>
  </si>
  <si>
    <t xml:space="preserve">Радиостанция </t>
  </si>
  <si>
    <t>Радиостанция носимая CP 140 146-174 Мгц., 1-5 Вт, 16 каналов, аккумулятор Ni-MH 1400 мА/ч, зарядное устройство 220 В</t>
  </si>
  <si>
    <t>январь, апрель, сентябрь</t>
  </si>
  <si>
    <t>177Т</t>
  </si>
  <si>
    <t>Переносная радиостанция</t>
  </si>
  <si>
    <t>Переносная станция карманная</t>
  </si>
  <si>
    <t>март, июль, ноябрь</t>
  </si>
  <si>
    <t>178Т</t>
  </si>
  <si>
    <t>26.40.44</t>
  </si>
  <si>
    <t>Телефонная система для наземной линии связи</t>
  </si>
  <si>
    <t>179Т</t>
  </si>
  <si>
    <t>Источник питания</t>
  </si>
  <si>
    <t>апрель</t>
  </si>
  <si>
    <t>180Т</t>
  </si>
  <si>
    <t>Запасные части для коммуникационного оборудования</t>
  </si>
  <si>
    <t>181Т</t>
  </si>
  <si>
    <t>Офисная мебель</t>
  </si>
  <si>
    <t>182Т</t>
  </si>
  <si>
    <t>31.01.12</t>
  </si>
  <si>
    <t xml:space="preserve">Стол </t>
  </si>
  <si>
    <t>Стол офисный эргономичный</t>
  </si>
  <si>
    <t>183Т</t>
  </si>
  <si>
    <t>31.00.13</t>
  </si>
  <si>
    <t>Кресло для руководителя</t>
  </si>
  <si>
    <t>Кресло кожаное  для руководителей, регулировка высоты, механизм качания</t>
  </si>
  <si>
    <t>184Т</t>
  </si>
  <si>
    <t>Кресло офисное</t>
  </si>
  <si>
    <t>Кресло офисное, черный гобелен, мягкие профилированные сиденья, пластиковые подлокотники, регулируемое по высотесидение при помощи газлифта, механизм "Перманент-контакт"</t>
  </si>
  <si>
    <t>185Т</t>
  </si>
  <si>
    <t>31.00.11</t>
  </si>
  <si>
    <t>Стул</t>
  </si>
  <si>
    <t>Стул для посетителей</t>
  </si>
  <si>
    <t>186Т</t>
  </si>
  <si>
    <t>Тумба приставная</t>
  </si>
  <si>
    <t>187Т</t>
  </si>
  <si>
    <t>Офисный модуль</t>
  </si>
  <si>
    <t>188Т</t>
  </si>
  <si>
    <t>189Т</t>
  </si>
  <si>
    <t>Шкаф</t>
  </si>
  <si>
    <t>190Т</t>
  </si>
  <si>
    <t>31.01.11</t>
  </si>
  <si>
    <t>Шкаф металлический</t>
  </si>
  <si>
    <t xml:space="preserve">Металлический шкаф-гардероб для личных вещей сотрудников, </t>
  </si>
  <si>
    <t>191Т</t>
  </si>
  <si>
    <t>Шкаф-кабинет</t>
  </si>
  <si>
    <t>192Т</t>
  </si>
  <si>
    <t>Файл-кабинет</t>
  </si>
  <si>
    <t>Металлический файл-кабинет для хранения документов</t>
  </si>
  <si>
    <t>193Т</t>
  </si>
  <si>
    <t>Файл-сейф</t>
  </si>
  <si>
    <t>Металлический шкаф для хранения документов огнеупорный</t>
  </si>
  <si>
    <t>194Т</t>
  </si>
  <si>
    <t>Стеллажи</t>
  </si>
  <si>
    <t>195Т</t>
  </si>
  <si>
    <t xml:space="preserve">Стеллажи архивные </t>
  </si>
  <si>
    <t>Архивные стеллажи</t>
  </si>
  <si>
    <t>196Т</t>
  </si>
  <si>
    <t>25.11.23</t>
  </si>
  <si>
    <t>Стеллажи складские</t>
  </si>
  <si>
    <t>197Т</t>
  </si>
  <si>
    <t>Софа</t>
  </si>
  <si>
    <t>Софа из декоративной кожи черного цвета на металлической основе для офиса</t>
  </si>
  <si>
    <t>Офисное оборудование</t>
  </si>
  <si>
    <t>198Т</t>
  </si>
  <si>
    <t>28.23.13</t>
  </si>
  <si>
    <t>Контрольно-кассовый аппарат</t>
  </si>
  <si>
    <t>Контрольно-кассовая машина для учета продаж</t>
  </si>
  <si>
    <t>февраль, апрель</t>
  </si>
  <si>
    <t>199Т</t>
  </si>
  <si>
    <t>Детектор валют</t>
  </si>
  <si>
    <t>Детектор валют у-ф детекция подлинности банкнот, 2 лампы 6 вт.</t>
  </si>
  <si>
    <t>200Т</t>
  </si>
  <si>
    <t>26.51.64</t>
  </si>
  <si>
    <t>Счетчик банкнот</t>
  </si>
  <si>
    <t>Счетчик банкнот -800 банк.в мин, загрузка 100 220в (50гц)</t>
  </si>
  <si>
    <t>201Т</t>
  </si>
  <si>
    <t>27.40.21</t>
  </si>
  <si>
    <t>Настольная лампа</t>
  </si>
  <si>
    <t>Лампа для освещения рабочего места</t>
  </si>
  <si>
    <t>январь, май, июнь</t>
  </si>
  <si>
    <t>202Т</t>
  </si>
  <si>
    <t>Шредер</t>
  </si>
  <si>
    <t>203Т</t>
  </si>
  <si>
    <t xml:space="preserve">Шредер </t>
  </si>
  <si>
    <t>Шредер большой</t>
  </si>
  <si>
    <t>204Т</t>
  </si>
  <si>
    <t>Шредер на 10 листов</t>
  </si>
  <si>
    <t>205Т</t>
  </si>
  <si>
    <t>28.25.12</t>
  </si>
  <si>
    <t>Кондиционер</t>
  </si>
  <si>
    <t>206Т</t>
  </si>
  <si>
    <t>207Т</t>
  </si>
  <si>
    <t>Портативная УКВ радиостанция</t>
  </si>
  <si>
    <t>208Т</t>
  </si>
  <si>
    <t>26.70.16</t>
  </si>
  <si>
    <t>февраль, октябрь</t>
  </si>
  <si>
    <t>209Т</t>
  </si>
  <si>
    <t>210Т</t>
  </si>
  <si>
    <t>25.99.21</t>
  </si>
  <si>
    <t>Сейф</t>
  </si>
  <si>
    <t>сейф</t>
  </si>
  <si>
    <t>211Т</t>
  </si>
  <si>
    <t>ЖК телеэкран для AIMS</t>
  </si>
  <si>
    <t>Телеэкран жидкокристаллический, диагональ 32 дюйма - 81,28 см.</t>
  </si>
  <si>
    <t>212Т</t>
  </si>
  <si>
    <t>Экран</t>
  </si>
  <si>
    <t>213Т</t>
  </si>
  <si>
    <t>27.51.15</t>
  </si>
  <si>
    <t>Вентилятор</t>
  </si>
  <si>
    <t>214Т</t>
  </si>
  <si>
    <t>Увлажнитель воздуха</t>
  </si>
  <si>
    <t>215Т</t>
  </si>
  <si>
    <t>27.51.11</t>
  </si>
  <si>
    <t>Холодильник</t>
  </si>
  <si>
    <t>216Т</t>
  </si>
  <si>
    <t>27.51.27</t>
  </si>
  <si>
    <t>Микроволновая печь</t>
  </si>
  <si>
    <t>Микроволновая (СВЧ) печь, объем камеры: 17-20 л., мощность микроволн не менее 700 Вт.</t>
  </si>
  <si>
    <t>217Т</t>
  </si>
  <si>
    <t>27.52.12</t>
  </si>
  <si>
    <t>Диспенсер для воды</t>
  </si>
  <si>
    <t>январь, апрель</t>
  </si>
  <si>
    <t>218Т</t>
  </si>
  <si>
    <t>Мобильный домик</t>
  </si>
  <si>
    <t xml:space="preserve">Мобильный домик </t>
  </si>
  <si>
    <t>219Т</t>
  </si>
  <si>
    <t>Элеткронная очередь</t>
  </si>
  <si>
    <t>Система управления очередью</t>
  </si>
  <si>
    <t>220Т</t>
  </si>
  <si>
    <t>26.70.13</t>
  </si>
  <si>
    <t>Видеокамера</t>
  </si>
  <si>
    <t>март</t>
  </si>
  <si>
    <t>221Т</t>
  </si>
  <si>
    <t>222Т</t>
  </si>
  <si>
    <t>Оборудование для тренинг центра</t>
  </si>
  <si>
    <t>223Т</t>
  </si>
  <si>
    <t>26.40.33</t>
  </si>
  <si>
    <t>Система видеонаблюдения</t>
  </si>
  <si>
    <t>Регистратор, видео камеры</t>
  </si>
  <si>
    <t>комплект</t>
  </si>
  <si>
    <t>Транспортные средства и наземное оборудование</t>
  </si>
  <si>
    <t>224Т</t>
  </si>
  <si>
    <t>29.10.23</t>
  </si>
  <si>
    <t>Легковой автомобиль (хэтчбэк)</t>
  </si>
  <si>
    <t>г. Баку, г. Киев, г. Самара, г. Екатеринбург, г. Пекин</t>
  </si>
  <si>
    <t>225Т</t>
  </si>
  <si>
    <t>29.10.30</t>
  </si>
  <si>
    <t>Микроавтобус пассажирский 12ти местный</t>
  </si>
  <si>
    <t>г. Атырау, г. Актау, г. Астана, г. Алматы</t>
  </si>
  <si>
    <t>февраль, март</t>
  </si>
  <si>
    <t>226Т</t>
  </si>
  <si>
    <t>29.10.21</t>
  </si>
  <si>
    <t>Легковой автомобиль</t>
  </si>
  <si>
    <t>Легковой автомобиль, кузов седан, двигатель V6-2,5</t>
  </si>
  <si>
    <t>г. Стамбул</t>
  </si>
  <si>
    <t>227Т</t>
  </si>
  <si>
    <t>228Т</t>
  </si>
  <si>
    <t>Автомобиль</t>
  </si>
  <si>
    <t>г.Алматы</t>
  </si>
  <si>
    <t>229Т</t>
  </si>
  <si>
    <t>29.10.43</t>
  </si>
  <si>
    <t>Тягач</t>
  </si>
  <si>
    <t>230Т</t>
  </si>
  <si>
    <t>30.99.10</t>
  </si>
  <si>
    <t xml:space="preserve">Минивэн </t>
  </si>
  <si>
    <t>февраль, март, апрель</t>
  </si>
  <si>
    <t>231Т</t>
  </si>
  <si>
    <t>Электрический ножничный подъемник</t>
  </si>
  <si>
    <t>232Т</t>
  </si>
  <si>
    <t>Лестница</t>
  </si>
  <si>
    <t>233Т</t>
  </si>
  <si>
    <t>Тележка для азотного баллона</t>
  </si>
  <si>
    <t>г. Алматы, г. Астана</t>
  </si>
  <si>
    <t>234Т</t>
  </si>
  <si>
    <t>Тележка для баллона с кислородом</t>
  </si>
  <si>
    <t>235Т</t>
  </si>
  <si>
    <t>Треножный домкрат для ВС</t>
  </si>
  <si>
    <t>236Т</t>
  </si>
  <si>
    <t>Tail Jack</t>
  </si>
  <si>
    <t>237Т</t>
  </si>
  <si>
    <t>Универсальная система для стыковки к хвосту ВС</t>
  </si>
  <si>
    <t>238Т</t>
  </si>
  <si>
    <t>Упаковочная машина</t>
  </si>
  <si>
    <t>июнь</t>
  </si>
  <si>
    <t>239Т</t>
  </si>
  <si>
    <t xml:space="preserve">Пылесос </t>
  </si>
  <si>
    <t>240Т</t>
  </si>
  <si>
    <t>Моющая машина</t>
  </si>
  <si>
    <t>Тестовое оборудование и инструменты для обслуживания ВС</t>
  </si>
  <si>
    <t>241Т</t>
  </si>
  <si>
    <t>Бороскоп</t>
  </si>
  <si>
    <t>242Т</t>
  </si>
  <si>
    <t>Оборудование для взвешивания ВС</t>
  </si>
  <si>
    <t>243Т</t>
  </si>
  <si>
    <t>Инструменты для проведения технического обслуживания ВС Эйрбас по форме С-Check</t>
  </si>
  <si>
    <t>244Т</t>
  </si>
  <si>
    <t>Иинструменты для обслуживания ВС марки Эмбраер</t>
  </si>
  <si>
    <t>245Т</t>
  </si>
  <si>
    <t>Оборудование для колесного цеха</t>
  </si>
  <si>
    <t>246Т</t>
  </si>
  <si>
    <t>Оборудование для обслуживания тормозов</t>
  </si>
  <si>
    <t>247Т</t>
  </si>
  <si>
    <t>304-1Т</t>
  </si>
  <si>
    <t>305-1Т</t>
  </si>
  <si>
    <t>306-1Т</t>
  </si>
  <si>
    <t>307-1Т</t>
  </si>
  <si>
    <t>308-1Т</t>
  </si>
  <si>
    <t>312-1Т</t>
  </si>
  <si>
    <t>316-1Т</t>
  </si>
  <si>
    <t>313-1Т</t>
  </si>
  <si>
    <t>314-1Т</t>
  </si>
  <si>
    <t>311-1Т</t>
  </si>
  <si>
    <t>317-1Т</t>
  </si>
  <si>
    <t>г. Тбилиси</t>
  </si>
  <si>
    <t>г. Лютон</t>
  </si>
  <si>
    <t>354-1Т</t>
  </si>
  <si>
    <t>355-1Т</t>
  </si>
  <si>
    <t>Дизельное топливо (летнее)</t>
  </si>
  <si>
    <t xml:space="preserve">Автошины </t>
  </si>
  <si>
    <t xml:space="preserve">Летние/зимние шины (покрышки) размером 195*70 R-15 </t>
  </si>
  <si>
    <t>Бумага для записей</t>
  </si>
  <si>
    <t>январь, февраль</t>
  </si>
  <si>
    <t>г. Алматы ул. Закарпатская (Ахметова), 4А, Эйр Астана Центр 1.</t>
  </si>
  <si>
    <t>Расходы на проведение презентаций воздушных судов</t>
  </si>
  <si>
    <t xml:space="preserve">Расходы, связанные с проведением совета диреторов </t>
  </si>
  <si>
    <t>Расходы, связанные с продвижением имиджа компании</t>
  </si>
  <si>
    <t>Расходы на обслуживание наземного оборудования</t>
  </si>
  <si>
    <t>28.30.59</t>
  </si>
  <si>
    <t>28.29.50</t>
  </si>
  <si>
    <t>131У</t>
  </si>
  <si>
    <t>Услуги по прокладке структурированных кабельных систем</t>
  </si>
  <si>
    <t>ЗЦП</t>
  </si>
  <si>
    <t>10 дней с момента оплаты</t>
  </si>
  <si>
    <t>услуга</t>
  </si>
  <si>
    <t>43.21.10</t>
  </si>
  <si>
    <t>г. Алматы, ул Огарева 55, гост Экипаж</t>
  </si>
  <si>
    <t>Линолеум</t>
  </si>
  <si>
    <t>кв.м</t>
  </si>
  <si>
    <t>22Р</t>
  </si>
  <si>
    <t>Изготовление и установка металлопластиковых перегородок</t>
  </si>
  <si>
    <t>г. Алматы, ул. Огарева 55, гост Экипаж</t>
  </si>
  <si>
    <t>7 дней с момента оплаты</t>
  </si>
  <si>
    <t>15 - 1У</t>
  </si>
  <si>
    <t>78.30.17</t>
  </si>
  <si>
    <t>22 - 1Р</t>
  </si>
  <si>
    <t>г. Алматы, Центр 3, Ангар АО "Эйр Астана"</t>
  </si>
  <si>
    <t>15 дней с момента оплаты</t>
  </si>
  <si>
    <t>23Р</t>
  </si>
  <si>
    <t>Цех по обслуживанию авиационных тормозов с установкой и сдачей под ключ</t>
  </si>
  <si>
    <t xml:space="preserve">декабрь </t>
  </si>
  <si>
    <t>183-2Т</t>
  </si>
  <si>
    <t>132У</t>
  </si>
  <si>
    <t>Услуги аренды помещений под хранение имущества</t>
  </si>
  <si>
    <t>Ноябрь</t>
  </si>
  <si>
    <t>100 % по факту</t>
  </si>
  <si>
    <t>24Р</t>
  </si>
  <si>
    <t>Работа по реконструкции интерьерных отсеков воздушных судов типа Эмбраер</t>
  </si>
  <si>
    <t>40% предоплата, 70 % после утв дизайна</t>
  </si>
  <si>
    <t>132 - 1У</t>
  </si>
  <si>
    <t>68.20.13</t>
  </si>
  <si>
    <t>583-1Т</t>
  </si>
  <si>
    <t>581-1Т</t>
  </si>
  <si>
    <t>587-1Т</t>
  </si>
  <si>
    <t>584-1Т</t>
  </si>
  <si>
    <t>в течени 5 дней</t>
  </si>
  <si>
    <t>585-1Т</t>
  </si>
  <si>
    <t>в течении 5 дней</t>
  </si>
  <si>
    <t>580 - 1Т</t>
  </si>
  <si>
    <t>Спасательные трапы для ВС типа Боинг 767-300</t>
  </si>
  <si>
    <t>март 2012</t>
  </si>
  <si>
    <t>Система видеонаблюдения для ВС типа Б 757</t>
  </si>
  <si>
    <t>50 % предоплата, 50 % факту</t>
  </si>
  <si>
    <t>декабрь</t>
  </si>
  <si>
    <t>Система видео-развлечения для ВС типа Б 757</t>
  </si>
  <si>
    <t>731 - 1Т</t>
  </si>
  <si>
    <t>676-1Т</t>
  </si>
  <si>
    <t>Эспрессо  кофе -машина</t>
  </si>
  <si>
    <t>Страны Дальнего Зарубежья</t>
  </si>
  <si>
    <t>21-1Р</t>
  </si>
  <si>
    <t>Капитальный ремонт комплекта  пассажирских сидений эконом класса самолета Боинг 767 - 200</t>
  </si>
  <si>
    <t>шт</t>
  </si>
  <si>
    <t>707-1Т</t>
  </si>
  <si>
    <t>340 - 1Т</t>
  </si>
  <si>
    <t>341-1Т</t>
  </si>
  <si>
    <t>343-1Т</t>
  </si>
  <si>
    <t>347-1Т</t>
  </si>
  <si>
    <t>Бензин АИ-96</t>
  </si>
  <si>
    <t>С изменениями и дополнениями от  01.12.2011</t>
  </si>
  <si>
    <t>исключена</t>
  </si>
  <si>
    <t>Изменения и дополнения размещены от 02.12.2011 г.</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</si>
</sst>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00000000"/>
    <numFmt numFmtId="174" formatCode="mmmm\ yyyy"/>
    <numFmt numFmtId="175" formatCode="_-* #,##0.00_-;\-* #,##0.00_-;_-* &quot;-&quot;??_-;_-@_-"/>
    <numFmt numFmtId="176" formatCode="dd/mm/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quot;Yes&quot;;&quot;Yes&quot;;&quot;No&quot;"/>
    <numFmt numFmtId="183" formatCode="&quot;True&quot;;&quot;True&quot;;&quot;False&quot;"/>
    <numFmt numFmtId="184" formatCode="&quot;On&quot;;&quot;On&quot;;&quot;Off&quot;"/>
    <numFmt numFmtId="185" formatCode="[$€-2]\ #,##0.00_);[Red]\([$€-2]\ #,##0.00\)"/>
  </numFmts>
  <fonts count="68">
    <font>
      <sz val="10"/>
      <name val="Arial"/>
      <family val="2"/>
    </font>
    <font>
      <sz val="11"/>
      <color indexed="8"/>
      <name val="Calibri"/>
      <family val="2"/>
    </font>
    <font>
      <sz val="10"/>
      <name val="Arial Cyr"/>
      <family val="0"/>
    </font>
    <font>
      <sz val="10"/>
      <name val="Times New Roman"/>
      <family val="1"/>
    </font>
    <font>
      <b/>
      <sz val="12"/>
      <name val="Times New Roman"/>
      <family val="1"/>
    </font>
    <font>
      <b/>
      <sz val="10"/>
      <name val="Times New Roman"/>
      <family val="1"/>
    </font>
    <font>
      <sz val="12"/>
      <name val="Times New Roman"/>
      <family val="1"/>
    </font>
    <font>
      <b/>
      <sz val="18"/>
      <name val="Times New Roman"/>
      <family val="1"/>
    </font>
    <font>
      <b/>
      <sz val="10"/>
      <color indexed="8"/>
      <name val="Times New Roman"/>
      <family val="1"/>
    </font>
    <font>
      <b/>
      <sz val="11"/>
      <color indexed="8"/>
      <name val="Times New Roman"/>
      <family val="1"/>
    </font>
    <font>
      <b/>
      <sz val="14"/>
      <color indexed="60"/>
      <name val="Times New Roman"/>
      <family val="1"/>
    </font>
    <font>
      <sz val="14"/>
      <color indexed="60"/>
      <name val="Times New Roman"/>
      <family val="1"/>
    </font>
    <font>
      <b/>
      <sz val="14"/>
      <name val="Times New Roman"/>
      <family val="1"/>
    </font>
    <font>
      <sz val="14"/>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sz val="14"/>
      <color indexed="8"/>
      <name val="Times New Roman"/>
      <family val="1"/>
    </font>
    <font>
      <sz val="12"/>
      <color indexed="10"/>
      <name val="Times New Roman"/>
      <family val="1"/>
    </font>
    <font>
      <b/>
      <sz val="14"/>
      <color indexed="9"/>
      <name val="Times New Roman"/>
      <family val="1"/>
    </font>
    <font>
      <b/>
      <sz val="16"/>
      <name val="Times New Roman"/>
      <family val="1"/>
    </font>
    <font>
      <i/>
      <sz val="9"/>
      <name val="Times New Roman"/>
      <family val="1"/>
    </font>
    <font>
      <b/>
      <sz val="8"/>
      <name val="Tahoma"/>
      <family val="2"/>
    </font>
    <font>
      <sz val="8"/>
      <name val="Tahoma"/>
      <family val="2"/>
    </font>
    <font>
      <b/>
      <sz val="9"/>
      <name val="Tahoma"/>
      <family val="2"/>
    </font>
    <font>
      <sz val="10"/>
      <name val="Mylius"/>
      <family val="0"/>
    </font>
    <font>
      <sz val="10"/>
      <name val="Helv"/>
      <family val="0"/>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style="medium"/>
    </border>
    <border>
      <left/>
      <right/>
      <top/>
      <bottom style="medium"/>
    </border>
    <border>
      <left>
        <color indexed="63"/>
      </left>
      <right style="thin"/>
      <top>
        <color indexed="63"/>
      </top>
      <bottom>
        <color indexed="63"/>
      </bottom>
    </border>
    <border>
      <left style="medium"/>
      <right style="medium"/>
      <top>
        <color indexed="63"/>
      </top>
      <bottom style="medium"/>
    </border>
    <border>
      <left style="medium"/>
      <right/>
      <top style="medium"/>
      <bottom style="medium"/>
    </border>
    <border>
      <left/>
      <right/>
      <top style="medium"/>
      <bottom style="medium"/>
    </border>
    <border>
      <left style="medium"/>
      <right style="medium"/>
      <top style="medium"/>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color indexed="63"/>
      </left>
      <right style="thin"/>
      <top style="thin"/>
      <bottom style="thin"/>
    </border>
    <border>
      <left style="thin"/>
      <right/>
      <top style="thin"/>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175" fontId="2" fillId="0" borderId="0" applyFont="0" applyFill="0" applyBorder="0" applyAlignment="0" applyProtection="0"/>
    <xf numFmtId="43" fontId="0" fillId="0" borderId="0" applyFont="0" applyFill="0" applyBorder="0" applyAlignment="0" applyProtection="0"/>
    <xf numFmtId="0" fontId="2" fillId="0" borderId="0">
      <alignment/>
      <protection/>
    </xf>
    <xf numFmtId="0" fontId="0"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9" fontId="2" fillId="0" borderId="0" applyFont="0" applyFill="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5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2" fillId="0" borderId="0">
      <alignment/>
      <protection/>
    </xf>
    <xf numFmtId="0" fontId="48" fillId="0" borderId="0">
      <alignment/>
      <protection/>
    </xf>
    <xf numFmtId="0" fontId="48" fillId="0" borderId="0">
      <alignment/>
      <protection/>
    </xf>
    <xf numFmtId="0" fontId="26" fillId="0" borderId="0">
      <alignment/>
      <protection/>
    </xf>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1" fillId="30"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64" fillId="0" borderId="9" applyNumberFormat="0" applyFill="0" applyAlignment="0" applyProtection="0"/>
    <xf numFmtId="0" fontId="27" fillId="0" borderId="0">
      <alignment/>
      <protection/>
    </xf>
    <xf numFmtId="0" fontId="6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5" fontId="2" fillId="0" borderId="0" applyFont="0" applyFill="0" applyBorder="0" applyAlignment="0" applyProtection="0"/>
    <xf numFmtId="175" fontId="26" fillId="0" borderId="0" applyFont="0" applyFill="0" applyBorder="0" applyAlignment="0" applyProtection="0"/>
    <xf numFmtId="0" fontId="66" fillId="31" borderId="0" applyNumberFormat="0" applyBorder="0" applyAlignment="0" applyProtection="0"/>
  </cellStyleXfs>
  <cellXfs count="351">
    <xf numFmtId="0" fontId="0" fillId="0" borderId="0" xfId="0" applyAlignment="1">
      <alignment/>
    </xf>
    <xf numFmtId="0" fontId="3" fillId="0" borderId="0" xfId="63" applyFont="1" applyFill="1" applyAlignment="1">
      <alignment vertical="center"/>
      <protection/>
    </xf>
    <xf numFmtId="0" fontId="3" fillId="0" borderId="0" xfId="63" applyFont="1" applyFill="1" applyAlignment="1">
      <alignment vertical="center" wrapText="1"/>
      <protection/>
    </xf>
    <xf numFmtId="49" fontId="3" fillId="0" borderId="0" xfId="63" applyNumberFormat="1" applyFont="1" applyFill="1" applyAlignment="1">
      <alignment horizontal="center" vertical="center"/>
      <protection/>
    </xf>
    <xf numFmtId="0" fontId="3" fillId="0" borderId="0" xfId="63" applyFont="1" applyFill="1" applyBorder="1" applyAlignment="1">
      <alignment vertical="center" wrapText="1"/>
      <protection/>
    </xf>
    <xf numFmtId="0" fontId="3" fillId="0" borderId="0" xfId="63" applyFont="1" applyFill="1" applyBorder="1" applyAlignment="1">
      <alignment horizontal="left" vertical="center" wrapText="1"/>
      <protection/>
    </xf>
    <xf numFmtId="0" fontId="3" fillId="0" borderId="0" xfId="63" applyFont="1" applyFill="1" applyBorder="1" applyAlignment="1">
      <alignment horizontal="center" vertical="center"/>
      <protection/>
    </xf>
    <xf numFmtId="9" fontId="3" fillId="0" borderId="0" xfId="72" applyFont="1" applyFill="1" applyBorder="1" applyAlignment="1">
      <alignment horizontal="center" vertical="center"/>
    </xf>
    <xf numFmtId="0" fontId="3" fillId="0" borderId="0" xfId="63" applyFont="1" applyFill="1" applyBorder="1" applyAlignment="1">
      <alignment vertical="center"/>
      <protection/>
    </xf>
    <xf numFmtId="0" fontId="4" fillId="0" borderId="0" xfId="63" applyFont="1" applyFill="1" applyBorder="1" applyAlignment="1">
      <alignment vertical="center"/>
      <protection/>
    </xf>
    <xf numFmtId="172" fontId="3" fillId="0" borderId="0" xfId="63" applyNumberFormat="1" applyFont="1" applyFill="1" applyAlignment="1">
      <alignment vertical="center"/>
      <protection/>
    </xf>
    <xf numFmtId="1" fontId="3" fillId="0" borderId="0" xfId="63" applyNumberFormat="1" applyFont="1" applyFill="1" applyAlignment="1">
      <alignment horizontal="center" vertical="center"/>
      <protection/>
    </xf>
    <xf numFmtId="4" fontId="3" fillId="0" borderId="0" xfId="63" applyNumberFormat="1" applyFont="1" applyFill="1" applyBorder="1" applyAlignment="1">
      <alignment horizontal="center" vertical="center"/>
      <protection/>
    </xf>
    <xf numFmtId="4" fontId="3" fillId="0" borderId="0" xfId="63" applyNumberFormat="1" applyFont="1" applyFill="1" applyAlignment="1">
      <alignment horizontal="center" vertical="center"/>
      <protection/>
    </xf>
    <xf numFmtId="4" fontId="5" fillId="0" borderId="0" xfId="63" applyNumberFormat="1" applyFont="1" applyFill="1" applyBorder="1" applyAlignment="1">
      <alignment horizontal="center" vertical="center"/>
      <protection/>
    </xf>
    <xf numFmtId="1" fontId="3" fillId="0" borderId="0" xfId="63" applyNumberFormat="1" applyFont="1" applyFill="1" applyBorder="1" applyAlignment="1" applyProtection="1">
      <alignment horizontal="center" vertical="center"/>
      <protection locked="0"/>
    </xf>
    <xf numFmtId="9" fontId="3" fillId="0" borderId="0" xfId="72" applyFont="1" applyFill="1" applyBorder="1" applyAlignment="1">
      <alignment vertical="center"/>
    </xf>
    <xf numFmtId="4" fontId="3" fillId="0" borderId="0" xfId="63" applyNumberFormat="1" applyFont="1" applyFill="1" applyAlignment="1">
      <alignment vertical="center"/>
      <protection/>
    </xf>
    <xf numFmtId="4" fontId="5" fillId="0" borderId="0" xfId="63" applyNumberFormat="1" applyFont="1" applyFill="1" applyBorder="1" applyAlignment="1">
      <alignment vertical="center"/>
      <protection/>
    </xf>
    <xf numFmtId="3" fontId="3" fillId="0" borderId="0" xfId="63" applyNumberFormat="1" applyFont="1" applyFill="1" applyBorder="1" applyAlignment="1">
      <alignment horizontal="center" vertical="center"/>
      <protection/>
    </xf>
    <xf numFmtId="0" fontId="3" fillId="0" borderId="0" xfId="63" applyFont="1" applyFill="1" applyAlignment="1">
      <alignment horizontal="left" vertical="center" wrapText="1"/>
      <protection/>
    </xf>
    <xf numFmtId="0" fontId="3" fillId="0" borderId="0" xfId="63" applyFont="1" applyFill="1" applyAlignment="1">
      <alignment horizontal="center" vertical="center"/>
      <protection/>
    </xf>
    <xf numFmtId="9" fontId="3" fillId="0" borderId="0" xfId="72" applyFont="1" applyFill="1" applyAlignment="1">
      <alignment vertical="center"/>
    </xf>
    <xf numFmtId="49" fontId="3" fillId="0" borderId="0" xfId="63" applyNumberFormat="1" applyFont="1" applyFill="1" applyBorder="1" applyAlignment="1">
      <alignment horizontal="right" vertical="center"/>
      <protection/>
    </xf>
    <xf numFmtId="9" fontId="3" fillId="0" borderId="0" xfId="72" applyFont="1" applyFill="1" applyBorder="1" applyAlignment="1">
      <alignment horizontal="right" vertical="center"/>
    </xf>
    <xf numFmtId="0" fontId="3" fillId="0" borderId="0" xfId="63" applyFont="1" applyFill="1" applyBorder="1" applyAlignment="1">
      <alignment horizontal="right" vertical="center"/>
      <protection/>
    </xf>
    <xf numFmtId="0" fontId="6" fillId="0" borderId="0" xfId="63" applyFont="1" applyFill="1" applyBorder="1" applyAlignment="1">
      <alignment horizontal="right" vertical="center"/>
      <protection/>
    </xf>
    <xf numFmtId="1" fontId="3" fillId="0" borderId="0" xfId="63" applyNumberFormat="1" applyFont="1" applyFill="1" applyBorder="1" applyAlignment="1">
      <alignment horizontal="center" vertical="center"/>
      <protection/>
    </xf>
    <xf numFmtId="4" fontId="3" fillId="0" borderId="0" xfId="63" applyNumberFormat="1" applyFont="1" applyFill="1" applyBorder="1" applyAlignment="1">
      <alignment horizontal="right" vertical="center"/>
      <protection/>
    </xf>
    <xf numFmtId="49" fontId="3" fillId="0" borderId="0" xfId="63" applyNumberFormat="1" applyFont="1" applyFill="1" applyBorder="1" applyAlignment="1">
      <alignment horizontal="center" vertical="center"/>
      <protection/>
    </xf>
    <xf numFmtId="0" fontId="5" fillId="0" borderId="0" xfId="63" applyFont="1" applyFill="1" applyBorder="1" applyAlignment="1">
      <alignment vertical="center" wrapText="1"/>
      <protection/>
    </xf>
    <xf numFmtId="0" fontId="5" fillId="0" borderId="0" xfId="63" applyFont="1" applyFill="1" applyBorder="1" applyAlignment="1">
      <alignment horizontal="left" vertical="center" wrapText="1"/>
      <protection/>
    </xf>
    <xf numFmtId="0" fontId="5" fillId="0" borderId="0" xfId="63" applyFont="1" applyFill="1" applyBorder="1" applyAlignment="1">
      <alignment horizontal="center" vertical="center"/>
      <protection/>
    </xf>
    <xf numFmtId="9" fontId="5" fillId="0" borderId="0" xfId="72" applyFont="1" applyFill="1" applyBorder="1" applyAlignment="1">
      <alignment vertical="center"/>
    </xf>
    <xf numFmtId="0" fontId="5" fillId="0" borderId="0" xfId="63" applyFont="1" applyFill="1" applyBorder="1" applyAlignment="1">
      <alignment vertical="center"/>
      <protection/>
    </xf>
    <xf numFmtId="0" fontId="5" fillId="0" borderId="0" xfId="63" applyFont="1" applyFill="1" applyBorder="1" applyAlignment="1">
      <alignment horizontal="left" vertical="center" shrinkToFit="1"/>
      <protection/>
    </xf>
    <xf numFmtId="0" fontId="5" fillId="0" borderId="0" xfId="63" applyFont="1" applyFill="1" applyBorder="1" applyAlignment="1">
      <alignment horizontal="center" vertical="center" shrinkToFit="1"/>
      <protection/>
    </xf>
    <xf numFmtId="1" fontId="5" fillId="0" borderId="0" xfId="63" applyNumberFormat="1" applyFont="1" applyFill="1" applyBorder="1" applyAlignment="1">
      <alignment horizontal="center" vertical="center" shrinkToFit="1"/>
      <protection/>
    </xf>
    <xf numFmtId="4" fontId="5" fillId="0" borderId="0" xfId="63" applyNumberFormat="1" applyFont="1" applyFill="1" applyBorder="1" applyAlignment="1">
      <alignment horizontal="center" vertical="center" shrinkToFit="1"/>
      <protection/>
    </xf>
    <xf numFmtId="4" fontId="5" fillId="0" borderId="0" xfId="63" applyNumberFormat="1" applyFont="1" applyFill="1" applyBorder="1" applyAlignment="1">
      <alignment horizontal="left" vertical="center" shrinkToFit="1"/>
      <protection/>
    </xf>
    <xf numFmtId="1" fontId="5" fillId="0" borderId="0" xfId="63" applyNumberFormat="1" applyFont="1" applyFill="1" applyBorder="1" applyAlignment="1">
      <alignment horizontal="center" vertical="center"/>
      <protection/>
    </xf>
    <xf numFmtId="3" fontId="3" fillId="0" borderId="0" xfId="63" applyNumberFormat="1" applyFont="1" applyFill="1" applyAlignment="1">
      <alignment horizontal="center" vertical="center"/>
      <protection/>
    </xf>
    <xf numFmtId="49" fontId="3" fillId="0" borderId="0" xfId="63" applyNumberFormat="1"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9" fontId="5" fillId="0" borderId="0" xfId="72" applyFont="1" applyFill="1" applyBorder="1" applyAlignment="1">
      <alignment vertical="center" wrapText="1"/>
    </xf>
    <xf numFmtId="1" fontId="5" fillId="0" borderId="0" xfId="63" applyNumberFormat="1" applyFont="1" applyFill="1" applyBorder="1" applyAlignment="1">
      <alignment horizontal="center" vertical="center" wrapText="1"/>
      <protection/>
    </xf>
    <xf numFmtId="4" fontId="5" fillId="0" borderId="0" xfId="63" applyNumberFormat="1" applyFont="1" applyFill="1" applyBorder="1" applyAlignment="1">
      <alignment horizontal="center" vertical="center" wrapText="1"/>
      <protection/>
    </xf>
    <xf numFmtId="4" fontId="3" fillId="0" borderId="0" xfId="63" applyNumberFormat="1" applyFont="1" applyFill="1" applyAlignment="1">
      <alignment vertical="center" wrapText="1"/>
      <protection/>
    </xf>
    <xf numFmtId="3" fontId="3" fillId="0" borderId="0" xfId="63" applyNumberFormat="1" applyFont="1" applyFill="1" applyAlignment="1">
      <alignment horizontal="center" vertical="center" wrapText="1"/>
      <protection/>
    </xf>
    <xf numFmtId="49" fontId="3" fillId="0" borderId="0" xfId="63" applyNumberFormat="1" applyFont="1" applyFill="1" applyBorder="1" applyAlignment="1">
      <alignment vertical="center" wrapText="1"/>
      <protection/>
    </xf>
    <xf numFmtId="1" fontId="5" fillId="0" borderId="0" xfId="63" applyNumberFormat="1" applyFont="1" applyFill="1" applyBorder="1" applyAlignment="1">
      <alignment vertical="center" wrapText="1"/>
      <protection/>
    </xf>
    <xf numFmtId="0" fontId="10" fillId="0" borderId="0" xfId="35" applyFont="1" applyFill="1" applyBorder="1" applyAlignment="1">
      <alignment vertical="center" wrapText="1"/>
      <protection/>
    </xf>
    <xf numFmtId="0" fontId="10" fillId="0" borderId="0" xfId="35" applyFont="1" applyFill="1" applyBorder="1" applyAlignment="1">
      <alignment horizontal="left" vertical="center" wrapText="1"/>
      <protection/>
    </xf>
    <xf numFmtId="0" fontId="10" fillId="0" borderId="0" xfId="35" applyFont="1" applyFill="1" applyBorder="1" applyAlignment="1">
      <alignment horizontal="center" vertical="center"/>
      <protection/>
    </xf>
    <xf numFmtId="1" fontId="10" fillId="0" borderId="0" xfId="35" applyNumberFormat="1" applyFont="1" applyFill="1" applyBorder="1" applyAlignment="1">
      <alignment horizontal="center" vertical="center"/>
      <protection/>
    </xf>
    <xf numFmtId="4" fontId="10" fillId="0" borderId="0" xfId="35" applyNumberFormat="1" applyFont="1" applyFill="1" applyBorder="1" applyAlignment="1">
      <alignment horizontal="center" vertical="center"/>
      <protection/>
    </xf>
    <xf numFmtId="4" fontId="12" fillId="0" borderId="0" xfId="63" applyNumberFormat="1" applyFont="1" applyFill="1" applyBorder="1" applyAlignment="1">
      <alignment horizontal="center" vertical="center" wrapText="1"/>
      <protection/>
    </xf>
    <xf numFmtId="1" fontId="13" fillId="0" borderId="0" xfId="63" applyNumberFormat="1" applyFont="1" applyFill="1" applyBorder="1" applyAlignment="1" applyProtection="1">
      <alignment horizontal="center" vertical="center" wrapText="1"/>
      <protection locked="0"/>
    </xf>
    <xf numFmtId="0" fontId="13" fillId="0" borderId="0" xfId="63" applyFont="1" applyFill="1" applyBorder="1" applyAlignment="1">
      <alignment vertical="center" wrapText="1"/>
      <protection/>
    </xf>
    <xf numFmtId="0" fontId="12" fillId="0" borderId="10" xfId="63" applyFont="1" applyFill="1" applyBorder="1" applyAlignment="1">
      <alignment vertical="center"/>
      <protection/>
    </xf>
    <xf numFmtId="49" fontId="13" fillId="0" borderId="11" xfId="63" applyNumberFormat="1" applyFont="1" applyFill="1" applyBorder="1" applyAlignment="1">
      <alignment horizontal="center" vertical="center" wrapText="1"/>
      <protection/>
    </xf>
    <xf numFmtId="9" fontId="13" fillId="0" borderId="11" xfId="72" applyFont="1" applyFill="1" applyBorder="1" applyAlignment="1">
      <alignment horizontal="center" vertical="center" wrapText="1"/>
    </xf>
    <xf numFmtId="4" fontId="12" fillId="0" borderId="11" xfId="63" applyNumberFormat="1" applyFont="1" applyFill="1" applyBorder="1" applyAlignment="1">
      <alignment horizontal="center" vertical="center" wrapText="1"/>
      <protection/>
    </xf>
    <xf numFmtId="0" fontId="13" fillId="0" borderId="0" xfId="63" applyFont="1" applyFill="1" applyAlignment="1">
      <alignment vertical="center" wrapText="1"/>
      <protection/>
    </xf>
    <xf numFmtId="0" fontId="10" fillId="0" borderId="0" xfId="35" applyFont="1" applyFill="1" applyBorder="1" applyAlignment="1">
      <alignment vertical="center"/>
      <protection/>
    </xf>
    <xf numFmtId="0" fontId="13" fillId="0" borderId="0" xfId="63" applyFont="1" applyFill="1" applyBorder="1" applyAlignment="1">
      <alignment horizontal="center" vertical="center" wrapText="1"/>
      <protection/>
    </xf>
    <xf numFmtId="49" fontId="11" fillId="0" borderId="0" xfId="35" applyNumberFormat="1" applyFont="1" applyFill="1" applyBorder="1" applyAlignment="1">
      <alignment horizontal="center" vertical="center"/>
      <protection/>
    </xf>
    <xf numFmtId="0" fontId="20" fillId="0" borderId="0" xfId="35" applyFont="1" applyFill="1" applyBorder="1" applyAlignment="1">
      <alignment vertical="center" wrapText="1"/>
      <protection/>
    </xf>
    <xf numFmtId="9" fontId="10" fillId="0" borderId="0" xfId="72" applyFont="1" applyFill="1" applyBorder="1" applyAlignment="1">
      <alignment vertical="center"/>
    </xf>
    <xf numFmtId="0" fontId="13" fillId="0" borderId="12" xfId="63" applyFont="1" applyFill="1" applyBorder="1" applyAlignment="1">
      <alignment vertical="center" wrapText="1"/>
      <protection/>
    </xf>
    <xf numFmtId="0" fontId="13" fillId="0" borderId="11" xfId="63" applyFont="1" applyFill="1" applyBorder="1" applyAlignment="1">
      <alignment vertical="center"/>
      <protection/>
    </xf>
    <xf numFmtId="0" fontId="13" fillId="0" borderId="11" xfId="63" applyFont="1" applyFill="1" applyBorder="1" applyAlignment="1">
      <alignment vertical="center" wrapText="1"/>
      <protection/>
    </xf>
    <xf numFmtId="0" fontId="12" fillId="0" borderId="11" xfId="63" applyFont="1" applyFill="1" applyBorder="1" applyAlignment="1">
      <alignment horizontal="left" vertical="center" wrapText="1"/>
      <protection/>
    </xf>
    <xf numFmtId="0" fontId="12" fillId="0" borderId="11" xfId="63" applyFont="1" applyFill="1" applyBorder="1" applyAlignment="1">
      <alignment horizontal="center" vertical="center" wrapText="1"/>
      <protection/>
    </xf>
    <xf numFmtId="0" fontId="12" fillId="0" borderId="11" xfId="63" applyFont="1" applyFill="1" applyBorder="1" applyAlignment="1">
      <alignment vertical="center" wrapText="1"/>
      <protection/>
    </xf>
    <xf numFmtId="172" fontId="12" fillId="0" borderId="11" xfId="63" applyNumberFormat="1" applyFont="1" applyFill="1" applyBorder="1" applyAlignment="1">
      <alignment vertical="center" wrapText="1"/>
      <protection/>
    </xf>
    <xf numFmtId="1" fontId="12" fillId="0" borderId="11" xfId="63" applyNumberFormat="1" applyFont="1" applyFill="1" applyBorder="1" applyAlignment="1">
      <alignment horizontal="center" vertical="center" wrapText="1"/>
      <protection/>
    </xf>
    <xf numFmtId="4" fontId="12" fillId="0" borderId="13" xfId="63" applyNumberFormat="1" applyFont="1" applyFill="1" applyBorder="1" applyAlignment="1">
      <alignment horizontal="center" vertical="center" wrapText="1"/>
      <protection/>
    </xf>
    <xf numFmtId="0" fontId="12" fillId="5" borderId="14" xfId="63" applyFont="1" applyFill="1" applyBorder="1" applyAlignment="1">
      <alignment horizontal="left" vertical="center"/>
      <protection/>
    </xf>
    <xf numFmtId="0" fontId="12" fillId="5" borderId="15" xfId="63" applyFont="1" applyFill="1" applyBorder="1" applyAlignment="1">
      <alignment horizontal="center" vertical="center"/>
      <protection/>
    </xf>
    <xf numFmtId="49" fontId="13" fillId="5" borderId="15" xfId="63" applyNumberFormat="1" applyFont="1" applyFill="1" applyBorder="1" applyAlignment="1">
      <alignment horizontal="center" vertical="center" wrapText="1"/>
      <protection/>
    </xf>
    <xf numFmtId="0" fontId="13" fillId="5" borderId="15" xfId="63" applyFont="1" applyFill="1" applyBorder="1" applyAlignment="1">
      <alignment vertical="center" wrapText="1"/>
      <protection/>
    </xf>
    <xf numFmtId="0" fontId="13" fillId="5" borderId="15" xfId="63" applyFont="1" applyFill="1" applyBorder="1" applyAlignment="1">
      <alignment horizontal="left" vertical="center" wrapText="1"/>
      <protection/>
    </xf>
    <xf numFmtId="0" fontId="13" fillId="5" borderId="15" xfId="63" applyFont="1" applyFill="1" applyBorder="1" applyAlignment="1">
      <alignment horizontal="center" vertical="center" wrapText="1"/>
      <protection/>
    </xf>
    <xf numFmtId="9" fontId="13" fillId="5" borderId="15" xfId="72" applyFont="1" applyFill="1" applyBorder="1" applyAlignment="1">
      <alignment horizontal="center" vertical="center" wrapText="1"/>
    </xf>
    <xf numFmtId="172" fontId="13" fillId="5" borderId="15" xfId="63" applyNumberFormat="1" applyFont="1" applyFill="1" applyBorder="1" applyAlignment="1">
      <alignment horizontal="center" vertical="center" wrapText="1"/>
      <protection/>
    </xf>
    <xf numFmtId="1" fontId="13" fillId="5" borderId="15" xfId="63" applyNumberFormat="1" applyFont="1" applyFill="1" applyBorder="1" applyAlignment="1">
      <alignment horizontal="center" vertical="center" wrapText="1"/>
      <protection/>
    </xf>
    <xf numFmtId="4" fontId="13" fillId="5" borderId="15" xfId="63" applyNumberFormat="1" applyFont="1" applyFill="1" applyBorder="1" applyAlignment="1">
      <alignment horizontal="center" vertical="center" wrapText="1"/>
      <protection/>
    </xf>
    <xf numFmtId="4" fontId="12" fillId="5" borderId="16" xfId="63" applyNumberFormat="1" applyFont="1" applyFill="1" applyBorder="1" applyAlignment="1">
      <alignment horizontal="center" vertical="center" wrapText="1"/>
      <protection/>
    </xf>
    <xf numFmtId="0" fontId="3" fillId="0" borderId="0" xfId="63" applyFont="1" applyFill="1" applyBorder="1" applyAlignment="1">
      <alignment horizontal="center" vertical="center" wrapText="1"/>
      <protection/>
    </xf>
    <xf numFmtId="9" fontId="3" fillId="0" borderId="0" xfId="72" applyFont="1" applyFill="1" applyBorder="1" applyAlignment="1">
      <alignment horizontal="center" vertical="center" wrapText="1"/>
    </xf>
    <xf numFmtId="172" fontId="3" fillId="0" borderId="0" xfId="63" applyNumberFormat="1" applyFont="1" applyFill="1" applyBorder="1" applyAlignment="1">
      <alignment horizontal="center" vertical="center" wrapText="1"/>
      <protection/>
    </xf>
    <xf numFmtId="1" fontId="3" fillId="0" borderId="0" xfId="63" applyNumberFormat="1" applyFont="1" applyFill="1" applyBorder="1" applyAlignment="1">
      <alignment horizontal="center" vertical="center" wrapText="1"/>
      <protection/>
    </xf>
    <xf numFmtId="4" fontId="3" fillId="0" borderId="0" xfId="63" applyNumberFormat="1" applyFont="1" applyFill="1" applyBorder="1" applyAlignment="1">
      <alignment horizontal="center" vertical="center" wrapText="1"/>
      <protection/>
    </xf>
    <xf numFmtId="1" fontId="3" fillId="0" borderId="0" xfId="63" applyNumberFormat="1" applyFont="1" applyFill="1" applyBorder="1" applyAlignment="1" applyProtection="1">
      <alignment horizontal="center" vertical="center" wrapText="1"/>
      <protection locked="0"/>
    </xf>
    <xf numFmtId="0" fontId="21" fillId="0" borderId="0" xfId="0" applyFont="1" applyBorder="1" applyAlignment="1">
      <alignment horizontal="left"/>
    </xf>
    <xf numFmtId="0" fontId="22" fillId="0" borderId="0" xfId="63" applyFont="1" applyFill="1" applyBorder="1" applyAlignment="1">
      <alignment vertical="center"/>
      <protection/>
    </xf>
    <xf numFmtId="172" fontId="3" fillId="0" borderId="0" xfId="63" applyNumberFormat="1" applyFont="1" applyFill="1" applyBorder="1" applyAlignment="1">
      <alignment vertical="center" wrapText="1"/>
      <protection/>
    </xf>
    <xf numFmtId="0" fontId="8" fillId="32" borderId="16" xfId="63" applyFont="1" applyFill="1" applyBorder="1" applyAlignment="1">
      <alignment horizontal="center" vertical="center"/>
      <protection/>
    </xf>
    <xf numFmtId="0" fontId="9" fillId="32" borderId="16" xfId="63" applyFont="1" applyFill="1" applyBorder="1" applyAlignment="1">
      <alignment horizontal="center" vertical="center" wrapText="1"/>
      <protection/>
    </xf>
    <xf numFmtId="49" fontId="8" fillId="32" borderId="16" xfId="63" applyNumberFormat="1" applyFont="1" applyFill="1" applyBorder="1" applyAlignment="1">
      <alignment horizontal="center" vertical="center" wrapText="1"/>
      <protection/>
    </xf>
    <xf numFmtId="0" fontId="8" fillId="32" borderId="16" xfId="63" applyFont="1" applyFill="1" applyBorder="1" applyAlignment="1">
      <alignment horizontal="center" vertical="center" wrapText="1"/>
      <protection/>
    </xf>
    <xf numFmtId="9" fontId="8" fillId="32" borderId="16" xfId="72" applyFont="1" applyFill="1" applyBorder="1" applyAlignment="1">
      <alignment horizontal="center" vertical="center" wrapText="1"/>
    </xf>
    <xf numFmtId="172" fontId="8" fillId="32" borderId="16" xfId="63" applyNumberFormat="1" applyFont="1" applyFill="1" applyBorder="1" applyAlignment="1">
      <alignment horizontal="center" vertical="center" wrapText="1"/>
      <protection/>
    </xf>
    <xf numFmtId="1" fontId="8" fillId="32" borderId="16" xfId="63" applyNumberFormat="1" applyFont="1" applyFill="1" applyBorder="1" applyAlignment="1">
      <alignment horizontal="center" vertical="center" wrapText="1"/>
      <protection/>
    </xf>
    <xf numFmtId="4" fontId="8" fillId="32" borderId="16" xfId="63" applyNumberFormat="1" applyFont="1" applyFill="1" applyBorder="1" applyAlignment="1">
      <alignment horizontal="center" vertical="center" wrapText="1"/>
      <protection/>
    </xf>
    <xf numFmtId="1" fontId="8" fillId="32" borderId="14" xfId="63" applyNumberFormat="1" applyFont="1" applyFill="1" applyBorder="1" applyAlignment="1" applyProtection="1">
      <alignment horizontal="center" vertical="center" wrapText="1"/>
      <protection locked="0"/>
    </xf>
    <xf numFmtId="0" fontId="3" fillId="32" borderId="0" xfId="63" applyFont="1" applyFill="1" applyAlignment="1">
      <alignment vertical="center" wrapText="1"/>
      <protection/>
    </xf>
    <xf numFmtId="1" fontId="8" fillId="32" borderId="16" xfId="72" applyNumberFormat="1" applyFont="1" applyFill="1" applyBorder="1" applyAlignment="1">
      <alignment horizontal="center" vertical="center" wrapText="1"/>
    </xf>
    <xf numFmtId="3" fontId="8" fillId="32" borderId="16" xfId="63" applyNumberFormat="1" applyFont="1" applyFill="1" applyBorder="1" applyAlignment="1">
      <alignment horizontal="center" vertical="center" wrapText="1"/>
      <protection/>
    </xf>
    <xf numFmtId="0" fontId="8" fillId="32" borderId="10" xfId="63" applyFont="1" applyFill="1" applyBorder="1" applyAlignment="1">
      <alignment horizontal="center" vertical="center" wrapText="1"/>
      <protection/>
    </xf>
    <xf numFmtId="0" fontId="5" fillId="32" borderId="0" xfId="63" applyFont="1" applyFill="1" applyAlignment="1">
      <alignment horizontal="center" vertical="center" wrapText="1"/>
      <protection/>
    </xf>
    <xf numFmtId="0" fontId="10" fillId="32" borderId="0" xfId="35" applyFont="1" applyFill="1" applyBorder="1" applyAlignment="1">
      <alignment horizontal="left" vertical="center"/>
      <protection/>
    </xf>
    <xf numFmtId="49" fontId="11" fillId="32" borderId="0" xfId="35" applyNumberFormat="1" applyFont="1" applyFill="1" applyBorder="1" applyAlignment="1">
      <alignment horizontal="left" vertical="center"/>
      <protection/>
    </xf>
    <xf numFmtId="0" fontId="10" fillId="32" borderId="0" xfId="35" applyFont="1" applyFill="1" applyBorder="1" applyAlignment="1">
      <alignment vertical="center" wrapText="1"/>
      <protection/>
    </xf>
    <xf numFmtId="0" fontId="10" fillId="32" borderId="0" xfId="35" applyFont="1" applyFill="1" applyBorder="1" applyAlignment="1">
      <alignment horizontal="left" vertical="center" wrapText="1"/>
      <protection/>
    </xf>
    <xf numFmtId="0" fontId="10" fillId="32" borderId="0" xfId="35" applyFont="1" applyFill="1" applyBorder="1" applyAlignment="1">
      <alignment horizontal="center" vertical="center"/>
      <protection/>
    </xf>
    <xf numFmtId="9" fontId="10" fillId="32" borderId="0" xfId="72" applyFont="1" applyFill="1" applyBorder="1" applyAlignment="1">
      <alignment horizontal="left" vertical="center"/>
    </xf>
    <xf numFmtId="1" fontId="10" fillId="32" borderId="0" xfId="35" applyNumberFormat="1" applyFont="1" applyFill="1" applyBorder="1" applyAlignment="1">
      <alignment horizontal="center" vertical="center"/>
      <protection/>
    </xf>
    <xf numFmtId="4" fontId="10" fillId="32" borderId="0" xfId="35" applyNumberFormat="1" applyFont="1" applyFill="1" applyBorder="1" applyAlignment="1">
      <alignment horizontal="center" vertical="center"/>
      <protection/>
    </xf>
    <xf numFmtId="4" fontId="12" fillId="32" borderId="0" xfId="63" applyNumberFormat="1" applyFont="1" applyFill="1" applyBorder="1" applyAlignment="1">
      <alignment horizontal="center" vertical="center" wrapText="1"/>
      <protection/>
    </xf>
    <xf numFmtId="1" fontId="13" fillId="32" borderId="0" xfId="63" applyNumberFormat="1" applyFont="1" applyFill="1" applyBorder="1" applyAlignment="1" applyProtection="1">
      <alignment horizontal="center" vertical="center" wrapText="1"/>
      <protection locked="0"/>
    </xf>
    <xf numFmtId="0" fontId="13" fillId="32" borderId="0" xfId="63" applyFont="1" applyFill="1" applyBorder="1" applyAlignment="1">
      <alignment vertical="center" wrapText="1"/>
      <protection/>
    </xf>
    <xf numFmtId="0" fontId="13" fillId="32" borderId="0" xfId="63" applyFont="1" applyFill="1" applyBorder="1" applyAlignment="1">
      <alignment horizontal="left" vertical="center" wrapText="1"/>
      <protection/>
    </xf>
    <xf numFmtId="0" fontId="14" fillId="32" borderId="0" xfId="64" applyFont="1" applyFill="1" applyBorder="1" applyAlignment="1">
      <alignment horizontal="left" vertical="center"/>
      <protection/>
    </xf>
    <xf numFmtId="1" fontId="10" fillId="32" borderId="0" xfId="35" applyNumberFormat="1" applyFont="1" applyFill="1" applyBorder="1" applyAlignment="1">
      <alignment horizontal="left" vertical="center"/>
      <protection/>
    </xf>
    <xf numFmtId="4" fontId="10" fillId="32" borderId="0" xfId="35" applyNumberFormat="1" applyFont="1" applyFill="1" applyBorder="1" applyAlignment="1">
      <alignment horizontal="left" vertical="center"/>
      <protection/>
    </xf>
    <xf numFmtId="4" fontId="12" fillId="32" borderId="0" xfId="63" applyNumberFormat="1" applyFont="1" applyFill="1" applyBorder="1" applyAlignment="1">
      <alignment horizontal="left" vertical="center" wrapText="1"/>
      <protection/>
    </xf>
    <xf numFmtId="1" fontId="13" fillId="32" borderId="0" xfId="63" applyNumberFormat="1" applyFont="1" applyFill="1" applyBorder="1" applyAlignment="1" applyProtection="1">
      <alignment horizontal="left" vertical="center" wrapText="1"/>
      <protection locked="0"/>
    </xf>
    <xf numFmtId="0" fontId="6" fillId="32" borderId="17" xfId="40" applyFont="1" applyFill="1" applyBorder="1" applyAlignment="1">
      <alignment horizontal="center" vertical="center"/>
      <protection/>
    </xf>
    <xf numFmtId="0" fontId="6" fillId="32" borderId="17" xfId="63" applyFont="1" applyFill="1" applyBorder="1" applyAlignment="1">
      <alignment horizontal="center" vertical="center" wrapText="1"/>
      <protection/>
    </xf>
    <xf numFmtId="49" fontId="6" fillId="32" borderId="17" xfId="63" applyNumberFormat="1" applyFont="1" applyFill="1" applyBorder="1" applyAlignment="1">
      <alignment horizontal="center" vertical="center" wrapText="1"/>
      <protection/>
    </xf>
    <xf numFmtId="0" fontId="6" fillId="32" borderId="17" xfId="63" applyFont="1" applyFill="1" applyBorder="1" applyAlignment="1">
      <alignment vertical="center" wrapText="1"/>
      <protection/>
    </xf>
    <xf numFmtId="0" fontId="15" fillId="32" borderId="17" xfId="64" applyFont="1" applyFill="1" applyBorder="1" applyAlignment="1">
      <alignment horizontal="left" vertical="center" wrapText="1"/>
      <protection/>
    </xf>
    <xf numFmtId="1" fontId="6" fillId="32" borderId="17" xfId="72" applyNumberFormat="1" applyFont="1" applyFill="1" applyBorder="1" applyAlignment="1">
      <alignment horizontal="center" vertical="center" wrapText="1"/>
    </xf>
    <xf numFmtId="173" fontId="6" fillId="32" borderId="17" xfId="63" applyNumberFormat="1" applyFont="1" applyFill="1" applyBorder="1" applyAlignment="1">
      <alignment horizontal="center" vertical="center" wrapText="1"/>
      <protection/>
    </xf>
    <xf numFmtId="0" fontId="15" fillId="32" borderId="17" xfId="64" applyFont="1" applyFill="1" applyBorder="1" applyAlignment="1">
      <alignment horizontal="center" vertical="center" wrapText="1"/>
      <protection/>
    </xf>
    <xf numFmtId="174" fontId="6" fillId="32" borderId="17" xfId="63" applyNumberFormat="1" applyFont="1" applyFill="1" applyBorder="1" applyAlignment="1">
      <alignment horizontal="center" vertical="center" wrapText="1"/>
      <protection/>
    </xf>
    <xf numFmtId="172" fontId="6" fillId="32" borderId="17" xfId="63" applyNumberFormat="1" applyFont="1" applyFill="1" applyBorder="1" applyAlignment="1">
      <alignment horizontal="center" vertical="center" wrapText="1"/>
      <protection/>
    </xf>
    <xf numFmtId="1" fontId="6" fillId="32" borderId="17" xfId="63" applyNumberFormat="1" applyFont="1" applyFill="1" applyBorder="1" applyAlignment="1">
      <alignment horizontal="center" vertical="center" wrapText="1"/>
      <protection/>
    </xf>
    <xf numFmtId="4" fontId="6" fillId="32" borderId="17" xfId="63" applyNumberFormat="1" applyFont="1" applyFill="1" applyBorder="1" applyAlignment="1">
      <alignment horizontal="center" vertical="center" wrapText="1"/>
      <protection/>
    </xf>
    <xf numFmtId="0" fontId="3" fillId="32" borderId="17" xfId="63" applyFont="1" applyFill="1" applyBorder="1" applyAlignment="1">
      <alignment horizontal="center" vertical="center" wrapText="1"/>
      <protection/>
    </xf>
    <xf numFmtId="1" fontId="6" fillId="32" borderId="17" xfId="63" applyNumberFormat="1" applyFont="1" applyFill="1" applyBorder="1" applyAlignment="1" applyProtection="1">
      <alignment horizontal="center" vertical="center" wrapText="1"/>
      <protection locked="0"/>
    </xf>
    <xf numFmtId="0" fontId="3" fillId="32" borderId="17" xfId="63" applyFont="1" applyFill="1" applyBorder="1" applyAlignment="1">
      <alignment vertical="center" wrapText="1"/>
      <protection/>
    </xf>
    <xf numFmtId="49" fontId="13" fillId="32" borderId="0" xfId="63" applyNumberFormat="1" applyFont="1" applyFill="1" applyBorder="1" applyAlignment="1">
      <alignment horizontal="left" vertical="center" wrapText="1"/>
      <protection/>
    </xf>
    <xf numFmtId="0" fontId="12" fillId="32" borderId="0" xfId="63" applyFont="1" applyFill="1" applyBorder="1" applyAlignment="1">
      <alignment horizontal="left" vertical="center" wrapText="1"/>
      <protection/>
    </xf>
    <xf numFmtId="9" fontId="12" fillId="32" borderId="0" xfId="72" applyFont="1" applyFill="1" applyBorder="1" applyAlignment="1">
      <alignment horizontal="left" vertical="center" wrapText="1"/>
    </xf>
    <xf numFmtId="172" fontId="12" fillId="32" borderId="0" xfId="63" applyNumberFormat="1" applyFont="1" applyFill="1" applyBorder="1" applyAlignment="1">
      <alignment horizontal="left" vertical="center" wrapText="1"/>
      <protection/>
    </xf>
    <xf numFmtId="1" fontId="12" fillId="32" borderId="0" xfId="63" applyNumberFormat="1" applyFont="1" applyFill="1" applyBorder="1" applyAlignment="1">
      <alignment horizontal="left" vertical="center" wrapText="1"/>
      <protection/>
    </xf>
    <xf numFmtId="0" fontId="13" fillId="32" borderId="12" xfId="63" applyFont="1" applyFill="1" applyBorder="1" applyAlignment="1">
      <alignment horizontal="left" vertical="center" wrapText="1"/>
      <protection/>
    </xf>
    <xf numFmtId="0" fontId="13" fillId="32" borderId="0" xfId="63" applyFont="1" applyFill="1" applyAlignment="1">
      <alignment horizontal="left" vertical="center" wrapText="1"/>
      <protection/>
    </xf>
    <xf numFmtId="0" fontId="6" fillId="32" borderId="17" xfId="63" applyNumberFormat="1" applyFont="1" applyFill="1" applyBorder="1" applyAlignment="1">
      <alignment horizontal="left" vertical="center" wrapText="1"/>
      <protection/>
    </xf>
    <xf numFmtId="0" fontId="6" fillId="32" borderId="17" xfId="63" applyFont="1" applyFill="1" applyBorder="1" applyAlignment="1">
      <alignment horizontal="left" vertical="center" wrapText="1"/>
      <protection/>
    </xf>
    <xf numFmtId="0" fontId="16" fillId="32" borderId="0" xfId="64" applyFont="1" applyFill="1" applyAlignment="1">
      <alignment vertical="center"/>
      <protection/>
    </xf>
    <xf numFmtId="1" fontId="6" fillId="32" borderId="17" xfId="63" applyNumberFormat="1" applyFont="1" applyFill="1" applyBorder="1" applyAlignment="1">
      <alignment vertical="center" wrapText="1"/>
      <protection/>
    </xf>
    <xf numFmtId="0" fontId="17" fillId="32" borderId="17" xfId="64" applyFont="1" applyFill="1" applyBorder="1" applyAlignment="1">
      <alignment horizontal="left" vertical="center" wrapText="1"/>
      <protection/>
    </xf>
    <xf numFmtId="0" fontId="15" fillId="32" borderId="17" xfId="64" applyFont="1" applyFill="1" applyBorder="1" applyAlignment="1">
      <alignment vertical="center" wrapText="1"/>
      <protection/>
    </xf>
    <xf numFmtId="1" fontId="15" fillId="32" borderId="17" xfId="64" applyNumberFormat="1" applyFont="1" applyFill="1" applyBorder="1" applyAlignment="1">
      <alignment horizontal="center" vertical="center" wrapText="1"/>
      <protection/>
    </xf>
    <xf numFmtId="0" fontId="16" fillId="32" borderId="17" xfId="64" applyFont="1" applyFill="1" applyBorder="1" applyAlignment="1">
      <alignment horizontal="center" vertical="center"/>
      <protection/>
    </xf>
    <xf numFmtId="0" fontId="6" fillId="32" borderId="17" xfId="40" applyFont="1" applyFill="1" applyBorder="1" applyAlignment="1">
      <alignment horizontal="center" vertical="center" wrapText="1"/>
      <protection/>
    </xf>
    <xf numFmtId="0" fontId="3" fillId="32" borderId="0" xfId="63" applyFont="1" applyFill="1" applyBorder="1" applyAlignment="1">
      <alignment vertical="center" wrapText="1"/>
      <protection/>
    </xf>
    <xf numFmtId="1" fontId="6" fillId="32" borderId="17" xfId="71" applyNumberFormat="1" applyFont="1" applyFill="1" applyBorder="1" applyAlignment="1">
      <alignment horizontal="center" vertical="center" wrapText="1"/>
    </xf>
    <xf numFmtId="9" fontId="13" fillId="32" borderId="0" xfId="72" applyFont="1" applyFill="1" applyBorder="1" applyAlignment="1">
      <alignment horizontal="left" vertical="center" wrapText="1"/>
    </xf>
    <xf numFmtId="173" fontId="13" fillId="32" borderId="0" xfId="63" applyNumberFormat="1" applyFont="1" applyFill="1" applyBorder="1" applyAlignment="1">
      <alignment horizontal="left" vertical="center" wrapText="1"/>
      <protection/>
    </xf>
    <xf numFmtId="0" fontId="18" fillId="32" borderId="0" xfId="64" applyFont="1" applyFill="1" applyBorder="1" applyAlignment="1">
      <alignment horizontal="left" vertical="center" wrapText="1"/>
      <protection/>
    </xf>
    <xf numFmtId="172" fontId="13" fillId="32" borderId="0" xfId="63" applyNumberFormat="1" applyFont="1" applyFill="1" applyBorder="1" applyAlignment="1">
      <alignment horizontal="left" vertical="center" wrapText="1"/>
      <protection/>
    </xf>
    <xf numFmtId="1" fontId="13" fillId="32" borderId="0" xfId="63" applyNumberFormat="1" applyFont="1" applyFill="1" applyBorder="1" applyAlignment="1">
      <alignment horizontal="left" vertical="center" wrapText="1"/>
      <protection/>
    </xf>
    <xf numFmtId="4" fontId="13" fillId="32" borderId="0" xfId="63" applyNumberFormat="1" applyFont="1" applyFill="1" applyBorder="1" applyAlignment="1">
      <alignment horizontal="left" vertical="center" wrapText="1"/>
      <protection/>
    </xf>
    <xf numFmtId="0" fontId="3" fillId="32" borderId="0" xfId="63" applyFont="1" applyFill="1" applyAlignment="1">
      <alignment horizontal="center" vertical="center" wrapText="1"/>
      <protection/>
    </xf>
    <xf numFmtId="0" fontId="13" fillId="32" borderId="17" xfId="40" applyFont="1" applyFill="1" applyBorder="1" applyAlignment="1">
      <alignment horizontal="left" vertical="center"/>
      <protection/>
    </xf>
    <xf numFmtId="0" fontId="14" fillId="32" borderId="17" xfId="64" applyFont="1" applyFill="1" applyBorder="1" applyAlignment="1">
      <alignment horizontal="left" vertical="center"/>
      <protection/>
    </xf>
    <xf numFmtId="49" fontId="13" fillId="32" borderId="17" xfId="63" applyNumberFormat="1" applyFont="1" applyFill="1" applyBorder="1" applyAlignment="1">
      <alignment horizontal="left" vertical="center" wrapText="1"/>
      <protection/>
    </xf>
    <xf numFmtId="0" fontId="13" fillId="32" borderId="17" xfId="63" applyFont="1" applyFill="1" applyBorder="1" applyAlignment="1">
      <alignment horizontal="left" vertical="center" wrapText="1"/>
      <protection/>
    </xf>
    <xf numFmtId="1" fontId="13" fillId="32" borderId="17" xfId="72" applyNumberFormat="1" applyFont="1" applyFill="1" applyBorder="1" applyAlignment="1">
      <alignment horizontal="left" vertical="center" wrapText="1"/>
    </xf>
    <xf numFmtId="173" fontId="13" fillId="32" borderId="17" xfId="63" applyNumberFormat="1" applyFont="1" applyFill="1" applyBorder="1" applyAlignment="1">
      <alignment horizontal="left" vertical="center" wrapText="1"/>
      <protection/>
    </xf>
    <xf numFmtId="0" fontId="18" fillId="32" borderId="17" xfId="64" applyFont="1" applyFill="1" applyBorder="1" applyAlignment="1">
      <alignment horizontal="left" vertical="center" wrapText="1"/>
      <protection/>
    </xf>
    <xf numFmtId="172" fontId="13" fillId="32" borderId="17" xfId="63" applyNumberFormat="1" applyFont="1" applyFill="1" applyBorder="1" applyAlignment="1">
      <alignment horizontal="left" vertical="center" wrapText="1"/>
      <protection/>
    </xf>
    <xf numFmtId="1" fontId="13" fillId="32" borderId="17" xfId="63" applyNumberFormat="1" applyFont="1" applyFill="1" applyBorder="1" applyAlignment="1">
      <alignment horizontal="left" vertical="center" wrapText="1"/>
      <protection/>
    </xf>
    <xf numFmtId="4" fontId="13" fillId="32" borderId="17" xfId="63" applyNumberFormat="1" applyFont="1" applyFill="1" applyBorder="1" applyAlignment="1">
      <alignment horizontal="left" vertical="center" wrapText="1"/>
      <protection/>
    </xf>
    <xf numFmtId="0" fontId="6" fillId="32" borderId="17" xfId="64" applyFont="1" applyFill="1" applyBorder="1" applyAlignment="1">
      <alignment horizontal="center" vertical="center" wrapText="1"/>
      <protection/>
    </xf>
    <xf numFmtId="175" fontId="6" fillId="32" borderId="17" xfId="63" applyNumberFormat="1" applyFont="1" applyFill="1" applyBorder="1" applyAlignment="1">
      <alignment vertical="center" wrapText="1"/>
      <protection/>
    </xf>
    <xf numFmtId="175" fontId="6" fillId="32" borderId="17" xfId="63" applyNumberFormat="1" applyFont="1" applyFill="1" applyBorder="1" applyAlignment="1">
      <alignment horizontal="left" vertical="center" wrapText="1"/>
      <protection/>
    </xf>
    <xf numFmtId="49" fontId="6" fillId="32" borderId="17" xfId="40" applyNumberFormat="1" applyFont="1" applyFill="1" applyBorder="1" applyAlignment="1">
      <alignment horizontal="center" vertical="center" wrapText="1"/>
      <protection/>
    </xf>
    <xf numFmtId="4" fontId="6" fillId="32" borderId="17" xfId="63" applyNumberFormat="1" applyFont="1" applyFill="1" applyBorder="1" applyAlignment="1">
      <alignment vertical="center" wrapText="1"/>
      <protection/>
    </xf>
    <xf numFmtId="0" fontId="13" fillId="32" borderId="0" xfId="40" applyFont="1" applyFill="1" applyBorder="1" applyAlignment="1">
      <alignment horizontal="left" vertical="center"/>
      <protection/>
    </xf>
    <xf numFmtId="1" fontId="13" fillId="32" borderId="0" xfId="72" applyNumberFormat="1" applyFont="1" applyFill="1" applyBorder="1" applyAlignment="1">
      <alignment horizontal="left" vertical="center" wrapText="1"/>
    </xf>
    <xf numFmtId="49" fontId="13" fillId="32" borderId="0" xfId="63" applyNumberFormat="1" applyFont="1" applyFill="1" applyAlignment="1">
      <alignment horizontal="left" vertical="center" wrapText="1"/>
      <protection/>
    </xf>
    <xf numFmtId="9" fontId="13" fillId="32" borderId="0" xfId="72" applyFont="1" applyFill="1" applyAlignment="1">
      <alignment horizontal="left" vertical="center" wrapText="1"/>
    </xf>
    <xf numFmtId="172" fontId="13" fillId="32" borderId="0" xfId="63" applyNumberFormat="1" applyFont="1" applyFill="1" applyAlignment="1">
      <alignment horizontal="left" vertical="center" wrapText="1"/>
      <protection/>
    </xf>
    <xf numFmtId="4" fontId="13" fillId="32" borderId="0" xfId="63" applyNumberFormat="1" applyFont="1" applyFill="1" applyAlignment="1">
      <alignment horizontal="left" vertical="center" wrapText="1"/>
      <protection/>
    </xf>
    <xf numFmtId="1" fontId="13" fillId="32" borderId="0" xfId="63" applyNumberFormat="1" applyFont="1" applyFill="1" applyAlignment="1" applyProtection="1">
      <alignment horizontal="left" vertical="center" wrapText="1"/>
      <protection locked="0"/>
    </xf>
    <xf numFmtId="0" fontId="6" fillId="32" borderId="17" xfId="63" applyFont="1" applyFill="1" applyBorder="1" applyAlignment="1">
      <alignment horizontal="center" vertical="center" wrapText="1"/>
      <protection/>
    </xf>
    <xf numFmtId="49" fontId="6" fillId="32" borderId="17" xfId="35" applyNumberFormat="1" applyFont="1" applyFill="1" applyBorder="1" applyAlignment="1">
      <alignment horizontal="left" vertical="center" wrapText="1"/>
      <protection/>
    </xf>
    <xf numFmtId="0" fontId="6" fillId="32" borderId="18" xfId="40" applyFont="1" applyFill="1" applyBorder="1" applyAlignment="1">
      <alignment horizontal="center" vertical="center"/>
      <protection/>
    </xf>
    <xf numFmtId="0" fontId="6" fillId="32" borderId="18" xfId="63" applyFont="1" applyFill="1" applyBorder="1" applyAlignment="1">
      <alignment horizontal="center" vertical="center" wrapText="1"/>
      <protection/>
    </xf>
    <xf numFmtId="1" fontId="15" fillId="32" borderId="18" xfId="64" applyNumberFormat="1" applyFont="1" applyFill="1" applyBorder="1" applyAlignment="1">
      <alignment horizontal="center" vertical="center" wrapText="1"/>
      <protection/>
    </xf>
    <xf numFmtId="4" fontId="6" fillId="32" borderId="18" xfId="63" applyNumberFormat="1" applyFont="1" applyFill="1" applyBorder="1" applyAlignment="1">
      <alignment horizontal="center" vertical="center" wrapText="1"/>
      <protection/>
    </xf>
    <xf numFmtId="1" fontId="6" fillId="32" borderId="18" xfId="63" applyNumberFormat="1" applyFont="1" applyFill="1" applyBorder="1" applyAlignment="1">
      <alignment horizontal="center" vertical="center" wrapText="1"/>
      <protection/>
    </xf>
    <xf numFmtId="0" fontId="3" fillId="32" borderId="18" xfId="63" applyFont="1" applyFill="1" applyBorder="1" applyAlignment="1">
      <alignment horizontal="center" vertical="center" wrapText="1"/>
      <protection/>
    </xf>
    <xf numFmtId="49" fontId="6" fillId="32" borderId="18" xfId="63" applyNumberFormat="1" applyFont="1" applyFill="1" applyBorder="1" applyAlignment="1">
      <alignment horizontal="center" vertical="center" wrapText="1"/>
      <protection/>
    </xf>
    <xf numFmtId="0" fontId="15" fillId="32" borderId="18" xfId="64" applyFont="1" applyFill="1" applyBorder="1" applyAlignment="1">
      <alignment vertical="center" wrapText="1"/>
      <protection/>
    </xf>
    <xf numFmtId="0" fontId="15" fillId="32" borderId="18" xfId="64" applyFont="1" applyFill="1" applyBorder="1" applyAlignment="1">
      <alignment horizontal="left" vertical="center" wrapText="1"/>
      <protection/>
    </xf>
    <xf numFmtId="1" fontId="6" fillId="32" borderId="18" xfId="72" applyNumberFormat="1" applyFont="1" applyFill="1" applyBorder="1" applyAlignment="1">
      <alignment horizontal="center" vertical="center" wrapText="1"/>
    </xf>
    <xf numFmtId="173" fontId="6" fillId="32" borderId="18" xfId="63" applyNumberFormat="1" applyFont="1" applyFill="1" applyBorder="1" applyAlignment="1">
      <alignment horizontal="center" vertical="center" wrapText="1"/>
      <protection/>
    </xf>
    <xf numFmtId="0" fontId="15" fillId="32" borderId="18" xfId="64" applyFont="1" applyFill="1" applyBorder="1" applyAlignment="1">
      <alignment horizontal="center" vertical="center" wrapText="1"/>
      <protection/>
    </xf>
    <xf numFmtId="172" fontId="6" fillId="32" borderId="18" xfId="63" applyNumberFormat="1" applyFont="1" applyFill="1" applyBorder="1" applyAlignment="1">
      <alignment horizontal="center" vertical="center" wrapText="1"/>
      <protection/>
    </xf>
    <xf numFmtId="0" fontId="6" fillId="32" borderId="19" xfId="40" applyFont="1" applyFill="1" applyBorder="1" applyAlignment="1">
      <alignment horizontal="center" vertical="center"/>
      <protection/>
    </xf>
    <xf numFmtId="0" fontId="6" fillId="32" borderId="19" xfId="63" applyFont="1" applyFill="1" applyBorder="1" applyAlignment="1">
      <alignment horizontal="center" vertical="center" wrapText="1"/>
      <protection/>
    </xf>
    <xf numFmtId="49" fontId="6" fillId="32" borderId="19" xfId="63" applyNumberFormat="1" applyFont="1" applyFill="1" applyBorder="1" applyAlignment="1">
      <alignment horizontal="center" vertical="center" wrapText="1"/>
      <protection/>
    </xf>
    <xf numFmtId="0" fontId="6" fillId="32" borderId="19" xfId="63" applyFont="1" applyFill="1" applyBorder="1" applyAlignment="1">
      <alignment vertical="center" wrapText="1"/>
      <protection/>
    </xf>
    <xf numFmtId="0" fontId="6" fillId="32" borderId="19" xfId="63" applyFont="1" applyFill="1" applyBorder="1" applyAlignment="1">
      <alignment horizontal="left" vertical="center" wrapText="1"/>
      <protection/>
    </xf>
    <xf numFmtId="1" fontId="6" fillId="32" borderId="19" xfId="72" applyNumberFormat="1" applyFont="1" applyFill="1" applyBorder="1" applyAlignment="1">
      <alignment horizontal="center" vertical="center" wrapText="1"/>
    </xf>
    <xf numFmtId="173" fontId="6" fillId="32" borderId="19" xfId="63" applyNumberFormat="1" applyFont="1" applyFill="1" applyBorder="1" applyAlignment="1">
      <alignment horizontal="center" vertical="center" wrapText="1"/>
      <protection/>
    </xf>
    <xf numFmtId="0" fontId="15" fillId="32" borderId="19" xfId="64" applyFont="1" applyFill="1" applyBorder="1" applyAlignment="1">
      <alignment horizontal="center" vertical="center" wrapText="1"/>
      <protection/>
    </xf>
    <xf numFmtId="172" fontId="6" fillId="32" borderId="19" xfId="63" applyNumberFormat="1" applyFont="1" applyFill="1" applyBorder="1" applyAlignment="1">
      <alignment horizontal="center" vertical="center" wrapText="1"/>
      <protection/>
    </xf>
    <xf numFmtId="1" fontId="6" fillId="32" borderId="19" xfId="63" applyNumberFormat="1" applyFont="1" applyFill="1" applyBorder="1" applyAlignment="1">
      <alignment horizontal="center" vertical="center" wrapText="1"/>
      <protection/>
    </xf>
    <xf numFmtId="4" fontId="6" fillId="32" borderId="19" xfId="63" applyNumberFormat="1" applyFont="1" applyFill="1" applyBorder="1" applyAlignment="1">
      <alignment horizontal="center" vertical="center" wrapText="1"/>
      <protection/>
    </xf>
    <xf numFmtId="0" fontId="3" fillId="32" borderId="19" xfId="63" applyFont="1" applyFill="1" applyBorder="1" applyAlignment="1">
      <alignment vertical="center" wrapText="1"/>
      <protection/>
    </xf>
    <xf numFmtId="176" fontId="6" fillId="32" borderId="17" xfId="35" applyNumberFormat="1" applyFont="1" applyFill="1" applyBorder="1" applyAlignment="1">
      <alignment horizontal="center" vertical="center" wrapText="1"/>
      <protection/>
    </xf>
    <xf numFmtId="49" fontId="15" fillId="32" borderId="17" xfId="64" applyNumberFormat="1" applyFont="1" applyFill="1" applyBorder="1" applyAlignment="1">
      <alignment horizontal="left" vertical="center" wrapText="1"/>
      <protection/>
    </xf>
    <xf numFmtId="0" fontId="15" fillId="32" borderId="17" xfId="64" applyFont="1" applyFill="1" applyBorder="1" applyAlignment="1">
      <alignment horizontal="center" vertical="center"/>
      <protection/>
    </xf>
    <xf numFmtId="9" fontId="15" fillId="32" borderId="17" xfId="72" applyFont="1" applyFill="1" applyBorder="1" applyAlignment="1">
      <alignment horizontal="center" vertical="center"/>
    </xf>
    <xf numFmtId="4" fontId="15" fillId="32" borderId="17" xfId="64" applyNumberFormat="1" applyFont="1" applyFill="1" applyBorder="1" applyAlignment="1">
      <alignment horizontal="center" vertical="center"/>
      <protection/>
    </xf>
    <xf numFmtId="4" fontId="15" fillId="32" borderId="17" xfId="64" applyNumberFormat="1" applyFont="1" applyFill="1" applyBorder="1" applyAlignment="1">
      <alignment horizontal="center" vertical="center" wrapText="1"/>
      <protection/>
    </xf>
    <xf numFmtId="0" fontId="15" fillId="32" borderId="17" xfId="64" applyNumberFormat="1" applyFont="1" applyFill="1" applyBorder="1" applyAlignment="1">
      <alignment horizontal="center" vertical="center"/>
      <protection/>
    </xf>
    <xf numFmtId="0" fontId="16" fillId="32" borderId="0" xfId="64" applyFont="1" applyFill="1" applyAlignment="1">
      <alignment horizontal="center" vertical="center"/>
      <protection/>
    </xf>
    <xf numFmtId="3" fontId="6" fillId="32" borderId="17" xfId="33" applyNumberFormat="1" applyFont="1" applyFill="1" applyBorder="1" applyAlignment="1">
      <alignment horizontal="left" vertical="center" wrapText="1"/>
    </xf>
    <xf numFmtId="1" fontId="15" fillId="32" borderId="17" xfId="64" applyNumberFormat="1" applyFont="1" applyFill="1" applyBorder="1" applyAlignment="1">
      <alignment horizontal="center" vertical="center"/>
      <protection/>
    </xf>
    <xf numFmtId="0" fontId="15" fillId="32" borderId="19" xfId="64" applyFont="1" applyFill="1" applyBorder="1" applyAlignment="1">
      <alignment vertical="center" wrapText="1"/>
      <protection/>
    </xf>
    <xf numFmtId="0" fontId="15" fillId="32" borderId="19" xfId="64" applyFont="1" applyFill="1" applyBorder="1" applyAlignment="1">
      <alignment horizontal="left" vertical="center" wrapText="1"/>
      <protection/>
    </xf>
    <xf numFmtId="0" fontId="13" fillId="32" borderId="0" xfId="64" applyFont="1" applyFill="1" applyBorder="1" applyAlignment="1">
      <alignment horizontal="left" vertical="center" wrapText="1"/>
      <protection/>
    </xf>
    <xf numFmtId="1" fontId="18" fillId="32" borderId="0" xfId="64" applyNumberFormat="1" applyFont="1" applyFill="1" applyBorder="1" applyAlignment="1">
      <alignment horizontal="left" vertical="center"/>
      <protection/>
    </xf>
    <xf numFmtId="3" fontId="6" fillId="32" borderId="17" xfId="64" applyNumberFormat="1" applyFont="1" applyFill="1" applyBorder="1" applyAlignment="1">
      <alignment horizontal="center" vertical="center"/>
      <protection/>
    </xf>
    <xf numFmtId="0" fontId="6" fillId="32" borderId="17" xfId="35" applyFont="1" applyFill="1" applyBorder="1" applyAlignment="1">
      <alignment horizontal="center" vertical="center" wrapText="1"/>
      <protection/>
    </xf>
    <xf numFmtId="0" fontId="6" fillId="32" borderId="17" xfId="39" applyFont="1" applyFill="1" applyBorder="1" applyAlignment="1">
      <alignment vertical="center" wrapText="1"/>
      <protection/>
    </xf>
    <xf numFmtId="0" fontId="6" fillId="32" borderId="17" xfId="39" applyFont="1" applyFill="1" applyBorder="1" applyAlignment="1">
      <alignment horizontal="left" vertical="center" wrapText="1"/>
      <protection/>
    </xf>
    <xf numFmtId="0" fontId="6" fillId="32" borderId="17" xfId="64" applyFont="1" applyFill="1" applyBorder="1" applyAlignment="1">
      <alignment horizontal="center" vertical="center"/>
      <protection/>
    </xf>
    <xf numFmtId="1" fontId="6" fillId="32" borderId="17" xfId="64" applyNumberFormat="1" applyFont="1" applyFill="1" applyBorder="1" applyAlignment="1">
      <alignment horizontal="center" vertical="center"/>
      <protection/>
    </xf>
    <xf numFmtId="4" fontId="6" fillId="32" borderId="17" xfId="39" applyNumberFormat="1" applyFont="1" applyFill="1" applyBorder="1" applyAlignment="1">
      <alignment horizontal="center" vertical="center"/>
      <protection/>
    </xf>
    <xf numFmtId="4" fontId="6" fillId="32" borderId="17" xfId="64" applyNumberFormat="1" applyFont="1" applyFill="1" applyBorder="1" applyAlignment="1">
      <alignment horizontal="center" vertical="center"/>
      <protection/>
    </xf>
    <xf numFmtId="0" fontId="3" fillId="32" borderId="17" xfId="64" applyFont="1" applyFill="1" applyBorder="1" applyAlignment="1">
      <alignment horizontal="center" vertical="center"/>
      <protection/>
    </xf>
    <xf numFmtId="0" fontId="3" fillId="32" borderId="0" xfId="64" applyFont="1" applyFill="1" applyAlignment="1">
      <alignment horizontal="center" vertical="center"/>
      <protection/>
    </xf>
    <xf numFmtId="0" fontId="6" fillId="32" borderId="17" xfId="35" applyFont="1" applyFill="1" applyBorder="1" applyAlignment="1">
      <alignment horizontal="center" vertical="center"/>
      <protection/>
    </xf>
    <xf numFmtId="1" fontId="6" fillId="32" borderId="17" xfId="35" applyNumberFormat="1" applyFont="1" applyFill="1" applyBorder="1" applyAlignment="1" quotePrefix="1">
      <alignment horizontal="center" vertical="center"/>
      <protection/>
    </xf>
    <xf numFmtId="1" fontId="6" fillId="32" borderId="17" xfId="35" applyNumberFormat="1" applyFont="1" applyFill="1" applyBorder="1" applyAlignment="1">
      <alignment horizontal="center" vertical="center"/>
      <protection/>
    </xf>
    <xf numFmtId="0" fontId="6" fillId="32" borderId="17" xfId="64" applyFont="1" applyFill="1" applyBorder="1" applyAlignment="1">
      <alignment vertical="center"/>
      <protection/>
    </xf>
    <xf numFmtId="0" fontId="6" fillId="32" borderId="17" xfId="64" applyFont="1" applyFill="1" applyBorder="1" applyAlignment="1">
      <alignment horizontal="left" vertical="center"/>
      <protection/>
    </xf>
    <xf numFmtId="0" fontId="6" fillId="32" borderId="18" xfId="64" applyFont="1" applyFill="1" applyBorder="1" applyAlignment="1">
      <alignment horizontal="center" vertical="center" wrapText="1"/>
      <protection/>
    </xf>
    <xf numFmtId="9" fontId="6" fillId="32" borderId="17" xfId="72" applyFont="1" applyFill="1" applyBorder="1" applyAlignment="1">
      <alignment horizontal="center" vertical="center" wrapText="1"/>
    </xf>
    <xf numFmtId="3" fontId="6" fillId="32" borderId="17" xfId="63" applyNumberFormat="1" applyFont="1" applyFill="1" applyBorder="1" applyAlignment="1">
      <alignment horizontal="center" vertical="center" wrapText="1"/>
      <protection/>
    </xf>
    <xf numFmtId="0" fontId="6" fillId="32" borderId="20" xfId="40" applyFont="1" applyFill="1" applyBorder="1" applyAlignment="1">
      <alignment horizontal="center" vertical="center"/>
      <protection/>
    </xf>
    <xf numFmtId="0" fontId="6" fillId="32" borderId="20" xfId="63" applyFont="1" applyFill="1" applyBorder="1" applyAlignment="1">
      <alignment horizontal="center" vertical="center" wrapText="1"/>
      <protection/>
    </xf>
    <xf numFmtId="49" fontId="6" fillId="32" borderId="20" xfId="63" applyNumberFormat="1" applyFont="1" applyFill="1" applyBorder="1" applyAlignment="1">
      <alignment horizontal="center" vertical="center" wrapText="1"/>
      <protection/>
    </xf>
    <xf numFmtId="0" fontId="6" fillId="32" borderId="20" xfId="63" applyFont="1" applyFill="1" applyBorder="1" applyAlignment="1">
      <alignment vertical="center" wrapText="1"/>
      <protection/>
    </xf>
    <xf numFmtId="0" fontId="6" fillId="32" borderId="20" xfId="63" applyFont="1" applyFill="1" applyBorder="1" applyAlignment="1">
      <alignment horizontal="left" vertical="center" wrapText="1"/>
      <protection/>
    </xf>
    <xf numFmtId="1" fontId="6" fillId="32" borderId="20" xfId="72" applyNumberFormat="1" applyFont="1" applyFill="1" applyBorder="1" applyAlignment="1">
      <alignment horizontal="center" vertical="center" wrapText="1"/>
    </xf>
    <xf numFmtId="0" fontId="15" fillId="32" borderId="20" xfId="64" applyFont="1" applyFill="1" applyBorder="1" applyAlignment="1">
      <alignment horizontal="center" vertical="center" wrapText="1"/>
      <protection/>
    </xf>
    <xf numFmtId="172" fontId="6" fillId="32" borderId="20" xfId="63" applyNumberFormat="1" applyFont="1" applyFill="1" applyBorder="1" applyAlignment="1">
      <alignment horizontal="center" vertical="center" wrapText="1"/>
      <protection/>
    </xf>
    <xf numFmtId="1" fontId="6" fillId="32" borderId="20" xfId="63" applyNumberFormat="1" applyFont="1" applyFill="1" applyBorder="1" applyAlignment="1">
      <alignment horizontal="center" vertical="center" wrapText="1"/>
      <protection/>
    </xf>
    <xf numFmtId="4" fontId="6" fillId="32" borderId="20" xfId="63" applyNumberFormat="1" applyFont="1" applyFill="1" applyBorder="1" applyAlignment="1">
      <alignment horizontal="center" vertical="center" wrapText="1"/>
      <protection/>
    </xf>
    <xf numFmtId="1" fontId="6" fillId="32" borderId="20" xfId="63" applyNumberFormat="1" applyFont="1" applyFill="1" applyBorder="1" applyAlignment="1" applyProtection="1">
      <alignment horizontal="center" vertical="center" wrapText="1"/>
      <protection locked="0"/>
    </xf>
    <xf numFmtId="0" fontId="3" fillId="32" borderId="21" xfId="63" applyFont="1" applyFill="1" applyBorder="1" applyAlignment="1">
      <alignment vertical="center" wrapText="1"/>
      <protection/>
    </xf>
    <xf numFmtId="0" fontId="6" fillId="32" borderId="17" xfId="40" applyFont="1" applyFill="1" applyBorder="1" applyAlignment="1">
      <alignment horizontal="center" vertical="center" wrapText="1"/>
      <protection/>
    </xf>
    <xf numFmtId="49" fontId="6" fillId="32" borderId="17" xfId="63" applyNumberFormat="1" applyFont="1" applyFill="1" applyBorder="1" applyAlignment="1">
      <alignment horizontal="center" vertical="center" wrapText="1"/>
      <protection/>
    </xf>
    <xf numFmtId="0" fontId="6" fillId="32" borderId="17" xfId="63" applyFont="1" applyFill="1" applyBorder="1" applyAlignment="1">
      <alignment horizontal="left" vertical="center" wrapText="1"/>
      <protection/>
    </xf>
    <xf numFmtId="1" fontId="6" fillId="32" borderId="17" xfId="72" applyNumberFormat="1" applyFont="1" applyFill="1" applyBorder="1" applyAlignment="1">
      <alignment horizontal="center" vertical="center" wrapText="1"/>
    </xf>
    <xf numFmtId="0" fontId="15" fillId="32" borderId="17" xfId="64" applyFont="1" applyFill="1" applyBorder="1" applyAlignment="1">
      <alignment horizontal="center" vertical="center" wrapText="1"/>
      <protection/>
    </xf>
    <xf numFmtId="172" fontId="6" fillId="32" borderId="17" xfId="63" applyNumberFormat="1" applyFont="1" applyFill="1" applyBorder="1" applyAlignment="1">
      <alignment horizontal="center" vertical="center" wrapText="1"/>
      <protection/>
    </xf>
    <xf numFmtId="1" fontId="6" fillId="32" borderId="17" xfId="63" applyNumberFormat="1" applyFont="1" applyFill="1" applyBorder="1" applyAlignment="1">
      <alignment horizontal="center" vertical="center" wrapText="1"/>
      <protection/>
    </xf>
    <xf numFmtId="4" fontId="6" fillId="32" borderId="17" xfId="63" applyNumberFormat="1" applyFont="1" applyFill="1" applyBorder="1" applyAlignment="1">
      <alignment horizontal="center" vertical="center" wrapText="1"/>
      <protection/>
    </xf>
    <xf numFmtId="39" fontId="15" fillId="32" borderId="17" xfId="0" applyNumberFormat="1" applyFont="1" applyFill="1" applyBorder="1" applyAlignment="1">
      <alignment horizontal="center" vertical="center"/>
    </xf>
    <xf numFmtId="0" fontId="6" fillId="32" borderId="17" xfId="40" applyFont="1" applyFill="1" applyBorder="1" applyAlignment="1">
      <alignment horizontal="center" vertical="center"/>
      <protection/>
    </xf>
    <xf numFmtId="173" fontId="6" fillId="32" borderId="17" xfId="63" applyNumberFormat="1" applyFont="1" applyFill="1" applyBorder="1" applyAlignment="1">
      <alignment horizontal="center" vertical="center" wrapText="1"/>
      <protection/>
    </xf>
    <xf numFmtId="174" fontId="6" fillId="32" borderId="17" xfId="63" applyNumberFormat="1" applyFont="1" applyFill="1" applyBorder="1" applyAlignment="1">
      <alignment horizontal="center" vertical="center" wrapText="1"/>
      <protection/>
    </xf>
    <xf numFmtId="0" fontId="6" fillId="32" borderId="17" xfId="64" applyFont="1" applyFill="1" applyBorder="1" applyAlignment="1">
      <alignment horizontal="center" vertical="center" wrapText="1"/>
      <protection/>
    </xf>
    <xf numFmtId="0" fontId="15" fillId="32" borderId="17" xfId="0" applyFont="1" applyFill="1" applyBorder="1" applyAlignment="1">
      <alignment horizontal="center" vertical="center"/>
    </xf>
    <xf numFmtId="0" fontId="15" fillId="32" borderId="17" xfId="0" applyFont="1" applyFill="1" applyBorder="1" applyAlignment="1">
      <alignment horizontal="left" vertical="center" wrapText="1"/>
    </xf>
    <xf numFmtId="0" fontId="15" fillId="32" borderId="17" xfId="0" applyFont="1" applyFill="1" applyBorder="1" applyAlignment="1">
      <alignment horizontal="center" vertical="center" wrapText="1"/>
    </xf>
    <xf numFmtId="9" fontId="15" fillId="32" borderId="17" xfId="0" applyNumberFormat="1" applyFont="1" applyFill="1" applyBorder="1" applyAlignment="1">
      <alignment horizontal="center" vertical="center"/>
    </xf>
    <xf numFmtId="0" fontId="6" fillId="32" borderId="17" xfId="0" applyFont="1" applyFill="1" applyBorder="1" applyAlignment="1">
      <alignment horizontal="center" vertical="center"/>
    </xf>
    <xf numFmtId="0" fontId="6" fillId="32" borderId="17" xfId="0" applyFont="1" applyFill="1" applyBorder="1" applyAlignment="1">
      <alignment horizontal="left" vertical="center" wrapText="1"/>
    </xf>
    <xf numFmtId="3" fontId="6" fillId="32" borderId="17" xfId="72" applyNumberFormat="1" applyFont="1" applyFill="1" applyBorder="1" applyAlignment="1">
      <alignment horizontal="center" vertical="center" wrapText="1"/>
    </xf>
    <xf numFmtId="4" fontId="6" fillId="32" borderId="17" xfId="72" applyNumberFormat="1" applyFont="1" applyFill="1" applyBorder="1" applyAlignment="1">
      <alignment horizontal="center" vertical="center" wrapText="1"/>
    </xf>
    <xf numFmtId="4" fontId="15" fillId="32" borderId="17" xfId="64" applyNumberFormat="1" applyFont="1" applyFill="1" applyBorder="1" applyAlignment="1">
      <alignment horizontal="center" vertical="center" wrapText="1"/>
      <protection/>
    </xf>
    <xf numFmtId="4" fontId="15" fillId="32" borderId="17" xfId="0" applyNumberFormat="1" applyFont="1" applyFill="1" applyBorder="1" applyAlignment="1">
      <alignment horizontal="center" vertical="center"/>
    </xf>
    <xf numFmtId="0" fontId="0" fillId="32" borderId="17" xfId="0" applyFill="1" applyBorder="1" applyAlignment="1">
      <alignment/>
    </xf>
    <xf numFmtId="0" fontId="16" fillId="32" borderId="0" xfId="0" applyFont="1" applyFill="1" applyAlignment="1">
      <alignment/>
    </xf>
    <xf numFmtId="0" fontId="15" fillId="32" borderId="0" xfId="0" applyFont="1" applyFill="1" applyBorder="1" applyAlignment="1">
      <alignment horizontal="center" vertical="center"/>
    </xf>
    <xf numFmtId="0" fontId="6" fillId="32" borderId="0" xfId="63" applyFont="1" applyFill="1" applyBorder="1" applyAlignment="1">
      <alignment horizontal="center" vertical="center" wrapText="1"/>
      <protection/>
    </xf>
    <xf numFmtId="3" fontId="15" fillId="32" borderId="17" xfId="64" applyNumberFormat="1" applyFont="1" applyFill="1" applyBorder="1" applyAlignment="1">
      <alignment horizontal="center" vertical="center" wrapText="1"/>
      <protection/>
    </xf>
    <xf numFmtId="0" fontId="12" fillId="32" borderId="10" xfId="63" applyFont="1" applyFill="1" applyBorder="1" applyAlignment="1">
      <alignment vertical="center"/>
      <protection/>
    </xf>
    <xf numFmtId="0" fontId="12" fillId="32" borderId="11" xfId="63" applyFont="1" applyFill="1" applyBorder="1" applyAlignment="1">
      <alignment vertical="center"/>
      <protection/>
    </xf>
    <xf numFmtId="49" fontId="13" fillId="32" borderId="11" xfId="63" applyNumberFormat="1" applyFont="1" applyFill="1" applyBorder="1" applyAlignment="1">
      <alignment horizontal="center" vertical="center" wrapText="1"/>
      <protection/>
    </xf>
    <xf numFmtId="0" fontId="6" fillId="32" borderId="11" xfId="63" applyFont="1" applyFill="1" applyBorder="1" applyAlignment="1">
      <alignment vertical="center" wrapText="1"/>
      <protection/>
    </xf>
    <xf numFmtId="0" fontId="0" fillId="32" borderId="11" xfId="0" applyFill="1" applyBorder="1" applyAlignment="1">
      <alignment/>
    </xf>
    <xf numFmtId="0" fontId="13" fillId="32" borderId="11" xfId="63" applyFont="1" applyFill="1" applyBorder="1" applyAlignment="1">
      <alignment horizontal="center" vertical="center" wrapText="1"/>
      <protection/>
    </xf>
    <xf numFmtId="9" fontId="13" fillId="32" borderId="11" xfId="72" applyFont="1" applyFill="1" applyBorder="1" applyAlignment="1">
      <alignment horizontal="center" vertical="center" wrapText="1"/>
    </xf>
    <xf numFmtId="172" fontId="13" fillId="32" borderId="11" xfId="63" applyNumberFormat="1" applyFont="1" applyFill="1" applyBorder="1" applyAlignment="1">
      <alignment horizontal="center" vertical="center" wrapText="1"/>
      <protection/>
    </xf>
    <xf numFmtId="1" fontId="13" fillId="32" borderId="11" xfId="63" applyNumberFormat="1" applyFont="1" applyFill="1" applyBorder="1" applyAlignment="1">
      <alignment horizontal="center" vertical="center" wrapText="1"/>
      <protection/>
    </xf>
    <xf numFmtId="4" fontId="13" fillId="32" borderId="11" xfId="63" applyNumberFormat="1" applyFont="1" applyFill="1" applyBorder="1" applyAlignment="1">
      <alignment horizontal="center" vertical="center" wrapText="1"/>
      <protection/>
    </xf>
    <xf numFmtId="4" fontId="12" fillId="32" borderId="11" xfId="63" applyNumberFormat="1" applyFont="1" applyFill="1" applyBorder="1" applyAlignment="1">
      <alignment horizontal="center" vertical="center" wrapText="1"/>
      <protection/>
    </xf>
    <xf numFmtId="0" fontId="13" fillId="32" borderId="0" xfId="63" applyFont="1" applyFill="1" applyAlignment="1">
      <alignment vertical="center" wrapText="1"/>
      <protection/>
    </xf>
    <xf numFmtId="17" fontId="6" fillId="32" borderId="17" xfId="63" applyNumberFormat="1" applyFont="1" applyFill="1" applyBorder="1" applyAlignment="1">
      <alignment horizontal="center" vertical="center" wrapText="1"/>
      <protection/>
    </xf>
    <xf numFmtId="49" fontId="6" fillId="32" borderId="17" xfId="63" applyNumberFormat="1" applyFont="1" applyFill="1" applyBorder="1" applyAlignment="1">
      <alignment horizontal="left" vertical="center" wrapText="1"/>
      <protection/>
    </xf>
    <xf numFmtId="0" fontId="6" fillId="32" borderId="17" xfId="38" applyNumberFormat="1" applyFont="1" applyFill="1" applyBorder="1" applyAlignment="1">
      <alignment horizontal="left" vertical="center" wrapText="1"/>
      <protection/>
    </xf>
    <xf numFmtId="0" fontId="6" fillId="32" borderId="17" xfId="0" applyFont="1" applyFill="1" applyBorder="1" applyAlignment="1">
      <alignment horizontal="left" vertical="center" wrapText="1"/>
    </xf>
    <xf numFmtId="0" fontId="4" fillId="32" borderId="17" xfId="63" applyFont="1" applyFill="1" applyBorder="1" applyAlignment="1">
      <alignment horizontal="center" vertical="center" wrapText="1"/>
      <protection/>
    </xf>
    <xf numFmtId="172" fontId="4" fillId="32" borderId="17" xfId="63" applyNumberFormat="1" applyFont="1" applyFill="1" applyBorder="1" applyAlignment="1">
      <alignment vertical="center" wrapText="1"/>
      <protection/>
    </xf>
    <xf numFmtId="1" fontId="4" fillId="32" borderId="17" xfId="63" applyNumberFormat="1" applyFont="1" applyFill="1" applyBorder="1" applyAlignment="1">
      <alignment horizontal="center" vertical="center" wrapText="1"/>
      <protection/>
    </xf>
    <xf numFmtId="4" fontId="4" fillId="32" borderId="17" xfId="63" applyNumberFormat="1" applyFont="1" applyFill="1" applyBorder="1" applyAlignment="1">
      <alignment horizontal="center" vertical="center" wrapText="1"/>
      <protection/>
    </xf>
    <xf numFmtId="0" fontId="4" fillId="32" borderId="17" xfId="63" applyFont="1" applyFill="1" applyBorder="1" applyAlignment="1">
      <alignment vertical="center" wrapText="1"/>
      <protection/>
    </xf>
    <xf numFmtId="49" fontId="6" fillId="32" borderId="17" xfId="63" applyNumberFormat="1" applyFont="1" applyFill="1" applyBorder="1" applyAlignment="1">
      <alignment vertical="center" wrapText="1"/>
      <protection/>
    </xf>
    <xf numFmtId="0" fontId="15" fillId="32" borderId="17" xfId="0" applyFont="1" applyFill="1" applyBorder="1" applyAlignment="1">
      <alignment horizontal="left" vertical="center" wrapText="1"/>
    </xf>
    <xf numFmtId="0" fontId="15" fillId="32" borderId="17" xfId="0" applyFont="1" applyFill="1" applyBorder="1" applyAlignment="1">
      <alignment horizontal="center" vertical="center"/>
    </xf>
    <xf numFmtId="0" fontId="15" fillId="32" borderId="17" xfId="0" applyFont="1" applyFill="1" applyBorder="1" applyAlignment="1">
      <alignment horizontal="center" vertical="center" wrapText="1"/>
    </xf>
    <xf numFmtId="39" fontId="15" fillId="32" borderId="17" xfId="0" applyNumberFormat="1" applyFont="1" applyFill="1" applyBorder="1" applyAlignment="1">
      <alignment horizontal="center" vertical="center"/>
    </xf>
    <xf numFmtId="0" fontId="3" fillId="32" borderId="21" xfId="63" applyFont="1" applyFill="1" applyBorder="1" applyAlignment="1">
      <alignment horizontal="center" vertical="center" wrapText="1"/>
      <protection/>
    </xf>
    <xf numFmtId="0" fontId="8" fillId="32" borderId="17" xfId="63" applyFont="1" applyFill="1" applyBorder="1" applyAlignment="1">
      <alignment horizontal="center" vertical="center" wrapText="1"/>
      <protection/>
    </xf>
    <xf numFmtId="0" fontId="6" fillId="0" borderId="17" xfId="40" applyFont="1" applyFill="1" applyBorder="1" applyAlignment="1">
      <alignment horizontal="center" vertical="center"/>
      <protection/>
    </xf>
    <xf numFmtId="0" fontId="6" fillId="0" borderId="17" xfId="63" applyFont="1" applyFill="1" applyBorder="1" applyAlignment="1">
      <alignment horizontal="center" vertical="center" wrapText="1"/>
      <protection/>
    </xf>
    <xf numFmtId="49" fontId="6" fillId="0" borderId="17" xfId="63" applyNumberFormat="1" applyFont="1" applyFill="1" applyBorder="1" applyAlignment="1">
      <alignment horizontal="center" vertical="center" wrapText="1"/>
      <protection/>
    </xf>
    <xf numFmtId="0" fontId="15" fillId="0" borderId="17" xfId="64" applyFont="1" applyFill="1" applyBorder="1" applyAlignment="1">
      <alignment vertical="center" wrapText="1"/>
      <protection/>
    </xf>
    <xf numFmtId="0" fontId="15" fillId="0" borderId="17" xfId="64" applyFont="1" applyFill="1" applyBorder="1" applyAlignment="1">
      <alignment horizontal="left" vertical="center" wrapText="1"/>
      <protection/>
    </xf>
    <xf numFmtId="1" fontId="6" fillId="0" borderId="17" xfId="72" applyNumberFormat="1" applyFont="1" applyFill="1" applyBorder="1" applyAlignment="1">
      <alignment horizontal="center" vertical="center" wrapText="1"/>
    </xf>
    <xf numFmtId="173" fontId="6" fillId="0" borderId="17" xfId="63" applyNumberFormat="1" applyFont="1" applyFill="1" applyBorder="1" applyAlignment="1">
      <alignment horizontal="center" vertical="center" wrapText="1"/>
      <protection/>
    </xf>
    <xf numFmtId="0" fontId="15" fillId="0" borderId="17" xfId="64" applyFont="1" applyFill="1" applyBorder="1" applyAlignment="1">
      <alignment horizontal="center" vertical="center" wrapText="1"/>
      <protection/>
    </xf>
    <xf numFmtId="174" fontId="6" fillId="0" borderId="17" xfId="63" applyNumberFormat="1" applyFont="1" applyFill="1" applyBorder="1" applyAlignment="1">
      <alignment horizontal="center" vertical="center" wrapText="1"/>
      <protection/>
    </xf>
    <xf numFmtId="172" fontId="6" fillId="0" borderId="17" xfId="63" applyNumberFormat="1" applyFont="1" applyFill="1" applyBorder="1" applyAlignment="1">
      <alignment horizontal="center" vertical="center" wrapText="1"/>
      <protection/>
    </xf>
    <xf numFmtId="1" fontId="15" fillId="0" borderId="17" xfId="64" applyNumberFormat="1" applyFont="1" applyFill="1" applyBorder="1" applyAlignment="1">
      <alignment horizontal="center" vertical="center" wrapText="1"/>
      <protection/>
    </xf>
    <xf numFmtId="4" fontId="6" fillId="0" borderId="17" xfId="63" applyNumberFormat="1" applyFont="1" applyFill="1" applyBorder="1" applyAlignment="1">
      <alignment horizontal="center" vertical="center" wrapText="1"/>
      <protection/>
    </xf>
    <xf numFmtId="1" fontId="6" fillId="0" borderId="17" xfId="63" applyNumberFormat="1" applyFont="1" applyFill="1" applyBorder="1" applyAlignment="1">
      <alignment horizontal="center" vertical="center" wrapText="1"/>
      <protection/>
    </xf>
    <xf numFmtId="0" fontId="3" fillId="0" borderId="17" xfId="63" applyFont="1" applyFill="1" applyBorder="1" applyAlignment="1">
      <alignment horizontal="center" vertical="center" wrapText="1"/>
      <protection/>
    </xf>
    <xf numFmtId="49" fontId="6" fillId="0" borderId="17" xfId="35" applyNumberFormat="1" applyFont="1" applyFill="1" applyBorder="1" applyAlignment="1">
      <alignment horizontal="left" vertical="center" wrapText="1"/>
      <protection/>
    </xf>
    <xf numFmtId="0" fontId="6" fillId="0" borderId="17" xfId="40" applyFont="1" applyFill="1" applyBorder="1" applyAlignment="1">
      <alignment horizontal="center" vertical="center"/>
      <protection/>
    </xf>
    <xf numFmtId="49" fontId="6" fillId="0" borderId="17" xfId="63" applyNumberFormat="1" applyFont="1" applyFill="1" applyBorder="1" applyAlignment="1">
      <alignment horizontal="center" vertical="center" wrapText="1"/>
      <protection/>
    </xf>
    <xf numFmtId="0" fontId="6" fillId="0" borderId="17" xfId="63" applyFont="1" applyFill="1" applyBorder="1" applyAlignment="1">
      <alignment horizontal="left" vertical="center" wrapText="1"/>
      <protection/>
    </xf>
    <xf numFmtId="0" fontId="15" fillId="0" borderId="17" xfId="0" applyFont="1" applyFill="1" applyBorder="1" applyAlignment="1">
      <alignment horizontal="center" vertical="center"/>
    </xf>
    <xf numFmtId="173" fontId="6" fillId="0" borderId="17" xfId="63" applyNumberFormat="1" applyFont="1" applyFill="1" applyBorder="1" applyAlignment="1">
      <alignment horizontal="center" vertical="center" wrapText="1"/>
      <protection/>
    </xf>
    <xf numFmtId="0" fontId="15" fillId="0" borderId="17" xfId="64" applyFont="1" applyFill="1" applyBorder="1" applyAlignment="1">
      <alignment horizontal="center" vertical="center" wrapText="1"/>
      <protection/>
    </xf>
    <xf numFmtId="0" fontId="6" fillId="0" borderId="17" xfId="63" applyFont="1" applyFill="1" applyBorder="1" applyAlignment="1">
      <alignment horizontal="center" vertical="center" wrapText="1"/>
      <protection/>
    </xf>
    <xf numFmtId="172" fontId="6" fillId="0" borderId="17" xfId="63" applyNumberFormat="1" applyFont="1" applyFill="1" applyBorder="1" applyAlignment="1">
      <alignment horizontal="center" vertical="center" wrapText="1"/>
      <protection/>
    </xf>
    <xf numFmtId="3" fontId="6" fillId="0" borderId="17" xfId="72" applyNumberFormat="1" applyFont="1" applyFill="1" applyBorder="1" applyAlignment="1">
      <alignment horizontal="center" vertical="center" wrapText="1"/>
    </xf>
    <xf numFmtId="4" fontId="6" fillId="0" borderId="17" xfId="72" applyNumberFormat="1" applyFont="1" applyFill="1" applyBorder="1" applyAlignment="1">
      <alignment horizontal="center" vertical="center" wrapText="1"/>
    </xf>
    <xf numFmtId="4" fontId="15" fillId="0" borderId="17" xfId="64" applyNumberFormat="1" applyFont="1" applyFill="1" applyBorder="1" applyAlignment="1">
      <alignment horizontal="center" vertical="center" wrapText="1"/>
      <protection/>
    </xf>
    <xf numFmtId="4" fontId="15" fillId="0" borderId="17" xfId="0" applyNumberFormat="1" applyFont="1" applyFill="1" applyBorder="1" applyAlignment="1">
      <alignment horizontal="center" vertical="center"/>
    </xf>
    <xf numFmtId="0" fontId="0" fillId="0" borderId="17" xfId="0" applyFill="1" applyBorder="1" applyAlignment="1">
      <alignment/>
    </xf>
    <xf numFmtId="0" fontId="16" fillId="0" borderId="0" xfId="0" applyFont="1" applyFill="1" applyAlignment="1">
      <alignment/>
    </xf>
    <xf numFmtId="4" fontId="3" fillId="0" borderId="22" xfId="63" applyNumberFormat="1" applyFont="1" applyBorder="1" applyAlignment="1">
      <alignment horizontal="center" vertical="center"/>
      <protection/>
    </xf>
    <xf numFmtId="0" fontId="7" fillId="0" borderId="0" xfId="63" applyFont="1" applyFill="1" applyBorder="1" applyAlignment="1">
      <alignment horizontal="center" vertical="center"/>
      <protection/>
    </xf>
    <xf numFmtId="0" fontId="7" fillId="0" borderId="11" xfId="63" applyFont="1" applyFill="1" applyBorder="1" applyAlignment="1">
      <alignment horizontal="center" vertical="center"/>
      <protection/>
    </xf>
    <xf numFmtId="0" fontId="47" fillId="0" borderId="0" xfId="63" applyFont="1" applyFill="1" applyAlignment="1">
      <alignment horizontal="left" vertical="center" wrapText="1"/>
      <protection/>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Comma 3" xfId="34"/>
    <cellStyle name="Normal 2" xfId="35"/>
    <cellStyle name="Normal 3" xfId="36"/>
    <cellStyle name="Normal 4" xfId="37"/>
    <cellStyle name="Normal_Air Astana Chart of Accounts 2004 final updated" xfId="38"/>
    <cellStyle name="Normal_Sheet1" xfId="39"/>
    <cellStyle name="Normal_ЭА_ГПЗ_2010_по состоянию на 071010" xfId="40"/>
    <cellStyle name="Percent 2" xfId="41"/>
    <cellStyle name="Percent 3"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Hyperlink"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Обычный 2" xfId="63"/>
    <cellStyle name="Обычный 3" xfId="64"/>
    <cellStyle name="Обычный 3 2" xfId="65"/>
    <cellStyle name="Обычный 4" xfId="66"/>
    <cellStyle name="Followed Hyperlink" xfId="67"/>
    <cellStyle name="Плохой" xfId="68"/>
    <cellStyle name="Пояснение" xfId="69"/>
    <cellStyle name="Примечание" xfId="70"/>
    <cellStyle name="Percent" xfId="71"/>
    <cellStyle name="Процентный 2" xfId="72"/>
    <cellStyle name="Процентный 3" xfId="73"/>
    <cellStyle name="Связанная ячейка" xfId="74"/>
    <cellStyle name="Стиль 1" xfId="75"/>
    <cellStyle name="Текст предупреждения" xfId="76"/>
    <cellStyle name="Comma" xfId="77"/>
    <cellStyle name="Comma [0]" xfId="78"/>
    <cellStyle name="Финансовый 2" xfId="79"/>
    <cellStyle name="Финансовый 3" xfId="80"/>
    <cellStyle name="Хороший" xfId="81"/>
  </cellStyles>
  <dxfs count="1">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Yuliya.Ki\Desktop\&#1053;&#1086;&#1074;&#1072;&#1103;%20&#1087;&#1072;&#1087;&#1082;&#1072;\PNL%202011%20total%20expens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oulmira\Shared%20&#1085;&#1072;%20&#1052;&#1072;&#1076;&#1080;&#1085;&#1072;\&#1085;&#1072;&#1082;&#1086;&#1087;.&#1073;&#1102;&#1076;&#1078;&#1077;&#1090;_1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oulmira\Shared%20&#1085;&#1072;%20&#1052;&#1072;&#1076;&#1080;&#1085;&#1072;\!Visual_SUN\!BALA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210-finan-04\Budget%20Schedule\My%20Documents\Airlines\Royal%20Airways\Budgets\My%20Documents\SWConsulting\Modiluft\Business%20Plans\Business%20Plan%20-%20August%20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ccountsrv\Budgets\Monthly%20Financial%20Reports\December%202003\Dec03%20repor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ПЗ 2011"/>
      <sheetName val="Сверка"/>
      <sheetName val="1080"/>
      <sheetName val="Расходы"/>
      <sheetName val="Расходы (2)"/>
      <sheetName val="Capital Expenditure"/>
      <sheetName val="ПО"/>
      <sheetName val="commun"/>
      <sheetName val="CA_01.01.10"/>
      <sheetName val="Tip"/>
      <sheetName val="Sheet1"/>
      <sheetName val="ups"/>
      <sheetName val="1090"/>
      <sheetName val="принтер"/>
      <sheetName val="Comp"/>
      <sheetName val="бензин"/>
      <sheetName val="Лист9"/>
      <sheetName val="Sheet2"/>
      <sheetName val="Sheet3"/>
      <sheetName val="Sheet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АРАМЕТРЫ"/>
      <sheetName val="Ls_XLB_WorkbookFile"/>
      <sheetName val="РАСЧЕТ"/>
      <sheetName val="РАСЧЕТ (2)"/>
      <sheetName val="Лист1"/>
      <sheetName val="PNL_0503"/>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араметры"/>
      <sheetName val="Ls_XLB_WorkbookFile"/>
      <sheetName val="расчет"/>
      <sheetName val="2003"/>
      <sheetName val="Sheet1"/>
    </sheetNames>
    <sheetDataSet>
      <sheetData sheetId="0">
        <row r="5">
          <cell r="D5">
            <v>2003012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hedules"/>
    </sheetNames>
    <sheetDataSet>
      <sheetData sheetId="0">
        <row r="159">
          <cell r="L159">
            <v>46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c03"/>
      <sheetName val="Nov03"/>
      <sheetName val="Oct03"/>
      <sheetName val="Turn Sep"/>
      <sheetName val="P&amp;L Sep"/>
      <sheetName val="Sep03"/>
      <sheetName val="P&amp;L Aug"/>
      <sheetName val="Sun Aug"/>
      <sheetName val="Aug03"/>
      <sheetName val="Sun July"/>
      <sheetName val="Jully-correct"/>
      <sheetName val="P&amp;L Jully"/>
      <sheetName val="AA Monthly"/>
      <sheetName val="свод 1-6.03 г"/>
      <sheetName val="Лист3"/>
      <sheetName val="Sun June"/>
      <sheetName val="P&amp;L June"/>
      <sheetName val="Sun May"/>
      <sheetName val="P&amp;L May"/>
      <sheetName val="P&amp;L April"/>
      <sheetName val="Sun April"/>
      <sheetName val="P&amp;LJun"/>
      <sheetName val="P&amp;LFeb"/>
      <sheetName val="P&amp;LMar"/>
      <sheetName val="Sun Mar"/>
      <sheetName val="Sun Feb"/>
      <sheetName val="SunJun"/>
    </sheetNames>
    <sheetDataSet>
      <sheetData sheetId="12">
        <row r="164">
          <cell r="K164">
            <v>154.96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W1056"/>
  <sheetViews>
    <sheetView showGridLines="0" tabSelected="1" zoomScale="80" zoomScaleNormal="80" zoomScaleSheetLayoutView="87" workbookViewId="0" topLeftCell="I1">
      <selection activeCell="A10" sqref="A10:V11"/>
    </sheetView>
  </sheetViews>
  <sheetFormatPr defaultColWidth="9.140625" defaultRowHeight="12.75"/>
  <cols>
    <col min="1" max="1" width="10.28125" style="8" customWidth="1"/>
    <col min="2" max="2" width="16.57421875" style="4" customWidth="1"/>
    <col min="3" max="3" width="9.00390625" style="42" customWidth="1"/>
    <col min="4" max="4" width="27.140625" style="4" customWidth="1"/>
    <col min="5" max="5" width="39.00390625" style="5" customWidth="1"/>
    <col min="6" max="6" width="8.421875" style="89" customWidth="1"/>
    <col min="7" max="7" width="15.00390625" style="90" customWidth="1"/>
    <col min="8" max="8" width="14.57421875" style="4" customWidth="1"/>
    <col min="9" max="9" width="21.57421875" style="89" customWidth="1"/>
    <col min="10" max="10" width="16.421875" style="89" customWidth="1"/>
    <col min="11" max="11" width="23.28125" style="4" customWidth="1"/>
    <col min="12" max="12" width="9.8515625" style="89" customWidth="1"/>
    <col min="13" max="13" width="14.00390625" style="4" customWidth="1"/>
    <col min="14" max="14" width="18.421875" style="4" customWidth="1"/>
    <col min="15" max="15" width="10.421875" style="97" customWidth="1"/>
    <col min="16" max="16" width="9.421875" style="89" customWidth="1"/>
    <col min="17" max="17" width="11.140625" style="92" customWidth="1"/>
    <col min="18" max="18" width="22.421875" style="93" customWidth="1"/>
    <col min="19" max="19" width="26.00390625" style="93" customWidth="1"/>
    <col min="20" max="20" width="27.00390625" style="93" customWidth="1"/>
    <col min="21" max="21" width="12.421875" style="94" customWidth="1"/>
    <col min="22" max="22" width="12.7109375" style="4" customWidth="1"/>
    <col min="23" max="16384" width="9.140625" style="4" customWidth="1"/>
  </cols>
  <sheetData>
    <row r="1" spans="1:21" s="2" customFormat="1" ht="15.75">
      <c r="A1" s="1"/>
      <c r="C1" s="3"/>
      <c r="D1" s="4"/>
      <c r="E1" s="5"/>
      <c r="F1" s="6"/>
      <c r="G1" s="7"/>
      <c r="H1" s="8"/>
      <c r="I1" s="6"/>
      <c r="J1" s="6"/>
      <c r="K1" s="8"/>
      <c r="L1" s="6"/>
      <c r="M1" s="8"/>
      <c r="N1" s="9" t="s">
        <v>40</v>
      </c>
      <c r="O1" s="10"/>
      <c r="P1" s="6"/>
      <c r="Q1" s="11"/>
      <c r="R1" s="12"/>
      <c r="S1" s="13"/>
      <c r="T1" s="14"/>
      <c r="U1" s="15"/>
    </row>
    <row r="2" spans="1:21" s="2" customFormat="1" ht="15.75">
      <c r="A2" s="1"/>
      <c r="C2" s="3"/>
      <c r="D2" s="4"/>
      <c r="E2" s="5"/>
      <c r="F2" s="6"/>
      <c r="G2" s="16"/>
      <c r="H2" s="8"/>
      <c r="I2" s="6"/>
      <c r="J2" s="8"/>
      <c r="K2" s="8"/>
      <c r="L2" s="8"/>
      <c r="M2" s="8"/>
      <c r="N2" s="9" t="s">
        <v>41</v>
      </c>
      <c r="O2" s="10"/>
      <c r="P2" s="6"/>
      <c r="Q2" s="11"/>
      <c r="R2" s="12"/>
      <c r="S2" s="17"/>
      <c r="T2" s="18"/>
      <c r="U2" s="19"/>
    </row>
    <row r="3" spans="1:23" s="2" customFormat="1" ht="15.75">
      <c r="A3" s="1"/>
      <c r="C3" s="3"/>
      <c r="E3" s="20"/>
      <c r="F3" s="21"/>
      <c r="G3" s="22"/>
      <c r="H3" s="1"/>
      <c r="I3" s="21"/>
      <c r="J3" s="1"/>
      <c r="K3" s="1"/>
      <c r="L3" s="1"/>
      <c r="M3" s="1"/>
      <c r="N3" s="9" t="s">
        <v>1898</v>
      </c>
      <c r="O3" s="10"/>
      <c r="P3" s="21"/>
      <c r="Q3" s="11"/>
      <c r="R3" s="13"/>
      <c r="S3" s="17"/>
      <c r="T3" s="18"/>
      <c r="U3" s="19"/>
      <c r="V3" s="4"/>
      <c r="W3" s="4"/>
    </row>
    <row r="4" spans="1:23" s="2" customFormat="1" ht="15.75">
      <c r="A4" s="20"/>
      <c r="B4" s="20"/>
      <c r="C4" s="3"/>
      <c r="E4" s="20"/>
      <c r="F4" s="21"/>
      <c r="G4" s="22"/>
      <c r="H4" s="1"/>
      <c r="I4" s="21"/>
      <c r="J4" s="1"/>
      <c r="K4" s="1"/>
      <c r="L4" s="1"/>
      <c r="M4" s="1"/>
      <c r="N4" s="9" t="s">
        <v>1899</v>
      </c>
      <c r="O4" s="10"/>
      <c r="P4" s="21"/>
      <c r="Q4" s="11"/>
      <c r="R4" s="13"/>
      <c r="S4" s="17"/>
      <c r="T4" s="18"/>
      <c r="U4" s="19"/>
      <c r="V4" s="4"/>
      <c r="W4" s="4"/>
    </row>
    <row r="5" spans="1:21" s="2" customFormat="1" ht="15.75">
      <c r="A5" s="20"/>
      <c r="B5" s="20"/>
      <c r="C5" s="23" t="s">
        <v>1900</v>
      </c>
      <c r="D5" s="4"/>
      <c r="E5" s="5"/>
      <c r="F5" s="6"/>
      <c r="G5" s="24"/>
      <c r="H5" s="25"/>
      <c r="I5" s="25"/>
      <c r="J5" s="25"/>
      <c r="K5" s="25"/>
      <c r="L5" s="25"/>
      <c r="M5" s="25"/>
      <c r="N5" s="26"/>
      <c r="O5" s="25"/>
      <c r="P5" s="6"/>
      <c r="Q5" s="27"/>
      <c r="R5" s="12"/>
      <c r="S5" s="28"/>
      <c r="T5" s="28"/>
      <c r="U5" s="25"/>
    </row>
    <row r="6" spans="1:21" s="2" customFormat="1" ht="15.75">
      <c r="A6" s="1"/>
      <c r="C6" s="29"/>
      <c r="D6" s="30"/>
      <c r="E6" s="31"/>
      <c r="F6" s="32"/>
      <c r="G6" s="33"/>
      <c r="H6" s="34"/>
      <c r="I6" s="32"/>
      <c r="J6" s="34"/>
      <c r="K6" s="34"/>
      <c r="L6" s="34"/>
      <c r="M6" s="34"/>
      <c r="N6" s="9" t="s">
        <v>1901</v>
      </c>
      <c r="O6" s="35"/>
      <c r="P6" s="36"/>
      <c r="Q6" s="37"/>
      <c r="R6" s="38"/>
      <c r="S6" s="39"/>
      <c r="T6" s="39"/>
      <c r="U6" s="35"/>
    </row>
    <row r="7" spans="1:21" s="2" customFormat="1" ht="15.75">
      <c r="A7" s="1"/>
      <c r="C7" s="29"/>
      <c r="D7" s="30"/>
      <c r="E7" s="31"/>
      <c r="F7" s="32"/>
      <c r="G7" s="33"/>
      <c r="H7" s="34"/>
      <c r="I7" s="32"/>
      <c r="J7" s="34"/>
      <c r="K7" s="34"/>
      <c r="L7" s="34"/>
      <c r="M7" s="34"/>
      <c r="N7" s="9" t="s">
        <v>2750</v>
      </c>
      <c r="O7" s="10"/>
      <c r="P7" s="32"/>
      <c r="Q7" s="40"/>
      <c r="R7" s="14"/>
      <c r="S7" s="17"/>
      <c r="T7" s="17"/>
      <c r="U7" s="41"/>
    </row>
    <row r="8" spans="1:21" s="2" customFormat="1" ht="51" customHeight="1">
      <c r="A8" s="1"/>
      <c r="C8" s="42"/>
      <c r="D8" s="30"/>
      <c r="E8" s="31"/>
      <c r="F8" s="43"/>
      <c r="G8" s="44"/>
      <c r="H8" s="30"/>
      <c r="I8" s="43"/>
      <c r="J8" s="30"/>
      <c r="K8" s="30"/>
      <c r="L8" s="30"/>
      <c r="M8" s="30"/>
      <c r="N8" s="350" t="s">
        <v>2752</v>
      </c>
      <c r="O8" s="350"/>
      <c r="P8" s="350"/>
      <c r="Q8" s="350"/>
      <c r="R8" s="350"/>
      <c r="S8" s="47"/>
      <c r="T8" s="47"/>
      <c r="U8" s="48"/>
    </row>
    <row r="9" spans="1:21" s="2" customFormat="1" ht="12.75">
      <c r="A9" s="1"/>
      <c r="C9" s="49"/>
      <c r="D9" s="30"/>
      <c r="E9" s="31"/>
      <c r="F9" s="43"/>
      <c r="G9" s="44"/>
      <c r="H9" s="30"/>
      <c r="I9" s="30"/>
      <c r="J9" s="30"/>
      <c r="K9" s="30"/>
      <c r="L9" s="30"/>
      <c r="M9" s="30"/>
      <c r="N9" s="30"/>
      <c r="O9" s="30"/>
      <c r="P9" s="43"/>
      <c r="Q9" s="45"/>
      <c r="R9" s="46"/>
      <c r="S9" s="46"/>
      <c r="T9" s="46"/>
      <c r="U9" s="50"/>
    </row>
    <row r="10" spans="1:22" s="2" customFormat="1" ht="22.5" customHeight="1">
      <c r="A10" s="348" t="s">
        <v>1902</v>
      </c>
      <c r="B10" s="348"/>
      <c r="C10" s="348"/>
      <c r="D10" s="348"/>
      <c r="E10" s="348"/>
      <c r="F10" s="348"/>
      <c r="G10" s="348"/>
      <c r="H10" s="348"/>
      <c r="I10" s="348"/>
      <c r="J10" s="348"/>
      <c r="K10" s="348"/>
      <c r="L10" s="348"/>
      <c r="M10" s="348"/>
      <c r="N10" s="348"/>
      <c r="O10" s="348"/>
      <c r="P10" s="348"/>
      <c r="Q10" s="348"/>
      <c r="R10" s="348"/>
      <c r="S10" s="348"/>
      <c r="T10" s="348"/>
      <c r="U10" s="348"/>
      <c r="V10" s="348"/>
    </row>
    <row r="11" spans="1:22" s="2" customFormat="1" ht="13.5" thickBot="1">
      <c r="A11" s="349"/>
      <c r="B11" s="349"/>
      <c r="C11" s="349"/>
      <c r="D11" s="349"/>
      <c r="E11" s="349"/>
      <c r="F11" s="349"/>
      <c r="G11" s="349"/>
      <c r="H11" s="349"/>
      <c r="I11" s="349"/>
      <c r="J11" s="349"/>
      <c r="K11" s="349"/>
      <c r="L11" s="349"/>
      <c r="M11" s="349"/>
      <c r="N11" s="349"/>
      <c r="O11" s="349"/>
      <c r="P11" s="349"/>
      <c r="Q11" s="349"/>
      <c r="R11" s="349"/>
      <c r="S11" s="349"/>
      <c r="T11" s="349"/>
      <c r="U11" s="349"/>
      <c r="V11" s="348"/>
    </row>
    <row r="12" spans="1:22" s="107" customFormat="1" ht="114" customHeight="1" thickBot="1">
      <c r="A12" s="98" t="s">
        <v>1903</v>
      </c>
      <c r="B12" s="99" t="s">
        <v>1904</v>
      </c>
      <c r="C12" s="100" t="s">
        <v>1905</v>
      </c>
      <c r="D12" s="101" t="s">
        <v>1906</v>
      </c>
      <c r="E12" s="101" t="s">
        <v>1907</v>
      </c>
      <c r="F12" s="101" t="s">
        <v>1908</v>
      </c>
      <c r="G12" s="102" t="s">
        <v>1909</v>
      </c>
      <c r="H12" s="101" t="s">
        <v>1910</v>
      </c>
      <c r="I12" s="101" t="s">
        <v>1911</v>
      </c>
      <c r="J12" s="101" t="s">
        <v>1912</v>
      </c>
      <c r="K12" s="101" t="s">
        <v>1913</v>
      </c>
      <c r="L12" s="101" t="s">
        <v>1914</v>
      </c>
      <c r="M12" s="101" t="s">
        <v>1915</v>
      </c>
      <c r="N12" s="101" t="s">
        <v>1916</v>
      </c>
      <c r="O12" s="103" t="s">
        <v>1917</v>
      </c>
      <c r="P12" s="101" t="s">
        <v>1918</v>
      </c>
      <c r="Q12" s="104" t="s">
        <v>1919</v>
      </c>
      <c r="R12" s="105" t="s">
        <v>1920</v>
      </c>
      <c r="S12" s="105" t="s">
        <v>1921</v>
      </c>
      <c r="T12" s="105" t="s">
        <v>1922</v>
      </c>
      <c r="U12" s="106" t="s">
        <v>1923</v>
      </c>
      <c r="V12" s="317" t="s">
        <v>1924</v>
      </c>
    </row>
    <row r="13" spans="1:22" s="111" customFormat="1" ht="13.5" thickBot="1">
      <c r="A13" s="98">
        <v>1</v>
      </c>
      <c r="B13" s="101">
        <v>2</v>
      </c>
      <c r="C13" s="100">
        <v>3</v>
      </c>
      <c r="D13" s="101">
        <v>4</v>
      </c>
      <c r="E13" s="101">
        <v>5</v>
      </c>
      <c r="F13" s="101">
        <v>6</v>
      </c>
      <c r="G13" s="108">
        <v>7</v>
      </c>
      <c r="H13" s="101">
        <v>8</v>
      </c>
      <c r="I13" s="101">
        <v>9</v>
      </c>
      <c r="J13" s="101">
        <v>10</v>
      </c>
      <c r="K13" s="101">
        <v>11</v>
      </c>
      <c r="L13" s="101">
        <v>12</v>
      </c>
      <c r="M13" s="101">
        <v>13</v>
      </c>
      <c r="N13" s="101">
        <v>14</v>
      </c>
      <c r="O13" s="104">
        <v>15</v>
      </c>
      <c r="P13" s="101">
        <v>16</v>
      </c>
      <c r="Q13" s="104">
        <v>17</v>
      </c>
      <c r="R13" s="104">
        <v>18</v>
      </c>
      <c r="S13" s="104">
        <v>19</v>
      </c>
      <c r="T13" s="104">
        <v>20</v>
      </c>
      <c r="U13" s="109">
        <v>21</v>
      </c>
      <c r="V13" s="110">
        <v>22</v>
      </c>
    </row>
    <row r="14" spans="1:21" s="122" customFormat="1" ht="18.75">
      <c r="A14" s="112" t="s">
        <v>1925</v>
      </c>
      <c r="B14" s="112"/>
      <c r="C14" s="113"/>
      <c r="D14" s="114"/>
      <c r="E14" s="115"/>
      <c r="F14" s="116"/>
      <c r="G14" s="117"/>
      <c r="H14" s="112"/>
      <c r="I14" s="112"/>
      <c r="J14" s="116"/>
      <c r="K14" s="112"/>
      <c r="L14" s="116"/>
      <c r="M14" s="112"/>
      <c r="N14" s="112"/>
      <c r="O14" s="112"/>
      <c r="P14" s="116"/>
      <c r="Q14" s="118"/>
      <c r="R14" s="119"/>
      <c r="S14" s="119"/>
      <c r="T14" s="120"/>
      <c r="U14" s="121"/>
    </row>
    <row r="15" spans="2:21" s="123" customFormat="1" ht="18.75">
      <c r="B15" s="124" t="s">
        <v>1926</v>
      </c>
      <c r="C15" s="113"/>
      <c r="D15" s="115"/>
      <c r="E15" s="115"/>
      <c r="F15" s="112"/>
      <c r="G15" s="117"/>
      <c r="H15" s="112"/>
      <c r="I15" s="112"/>
      <c r="J15" s="112"/>
      <c r="K15" s="112"/>
      <c r="L15" s="112"/>
      <c r="M15" s="112"/>
      <c r="N15" s="112"/>
      <c r="O15" s="112"/>
      <c r="P15" s="112"/>
      <c r="Q15" s="125"/>
      <c r="R15" s="126"/>
      <c r="S15" s="126"/>
      <c r="T15" s="127"/>
      <c r="U15" s="128"/>
    </row>
    <row r="16" spans="1:22" s="107" customFormat="1" ht="65.25" customHeight="1">
      <c r="A16" s="129" t="s">
        <v>1927</v>
      </c>
      <c r="B16" s="130" t="s">
        <v>1928</v>
      </c>
      <c r="C16" s="131" t="s">
        <v>1929</v>
      </c>
      <c r="D16" s="132" t="s">
        <v>1930</v>
      </c>
      <c r="E16" s="133" t="s">
        <v>1931</v>
      </c>
      <c r="F16" s="130" t="s">
        <v>1932</v>
      </c>
      <c r="G16" s="134">
        <v>0</v>
      </c>
      <c r="H16" s="135">
        <v>751000000</v>
      </c>
      <c r="I16" s="136" t="s">
        <v>1933</v>
      </c>
      <c r="J16" s="137" t="s">
        <v>1934</v>
      </c>
      <c r="K16" s="130" t="s">
        <v>1935</v>
      </c>
      <c r="L16" s="130" t="s">
        <v>1936</v>
      </c>
      <c r="M16" s="130" t="s">
        <v>1937</v>
      </c>
      <c r="N16" s="130">
        <v>0</v>
      </c>
      <c r="O16" s="138"/>
      <c r="P16" s="130" t="s">
        <v>1938</v>
      </c>
      <c r="Q16" s="139">
        <v>23</v>
      </c>
      <c r="R16" s="140"/>
      <c r="S16" s="140">
        <v>32400000</v>
      </c>
      <c r="T16" s="140">
        <f>S16*1.12</f>
        <v>36288000</v>
      </c>
      <c r="U16" s="139">
        <v>2010</v>
      </c>
      <c r="V16" s="141"/>
    </row>
    <row r="17" spans="1:22" s="107" customFormat="1" ht="81" customHeight="1">
      <c r="A17" s="129" t="s">
        <v>1939</v>
      </c>
      <c r="B17" s="130" t="s">
        <v>1928</v>
      </c>
      <c r="C17" s="131" t="s">
        <v>1940</v>
      </c>
      <c r="D17" s="132" t="s">
        <v>1941</v>
      </c>
      <c r="E17" s="133" t="s">
        <v>1931</v>
      </c>
      <c r="F17" s="130" t="s">
        <v>1932</v>
      </c>
      <c r="G17" s="134">
        <v>0</v>
      </c>
      <c r="H17" s="135">
        <v>751000000</v>
      </c>
      <c r="I17" s="136" t="s">
        <v>1933</v>
      </c>
      <c r="J17" s="137" t="s">
        <v>1934</v>
      </c>
      <c r="K17" s="130" t="s">
        <v>1935</v>
      </c>
      <c r="L17" s="130" t="s">
        <v>1936</v>
      </c>
      <c r="M17" s="130" t="s">
        <v>1937</v>
      </c>
      <c r="N17" s="130">
        <v>0</v>
      </c>
      <c r="O17" s="138"/>
      <c r="P17" s="130" t="s">
        <v>1938</v>
      </c>
      <c r="Q17" s="139">
        <v>25</v>
      </c>
      <c r="R17" s="140"/>
      <c r="S17" s="140">
        <v>282949200</v>
      </c>
      <c r="T17" s="140">
        <f>S17*1.12</f>
        <v>316903104.00000006</v>
      </c>
      <c r="U17" s="139">
        <v>2010</v>
      </c>
      <c r="V17" s="141"/>
    </row>
    <row r="18" spans="1:22" s="107" customFormat="1" ht="69" customHeight="1">
      <c r="A18" s="129" t="s">
        <v>1942</v>
      </c>
      <c r="B18" s="130" t="s">
        <v>1928</v>
      </c>
      <c r="C18" s="131" t="s">
        <v>1943</v>
      </c>
      <c r="D18" s="132" t="s">
        <v>1944</v>
      </c>
      <c r="E18" s="133" t="s">
        <v>1931</v>
      </c>
      <c r="F18" s="130" t="s">
        <v>1932</v>
      </c>
      <c r="G18" s="134">
        <v>0</v>
      </c>
      <c r="H18" s="135">
        <v>751000000</v>
      </c>
      <c r="I18" s="136" t="s">
        <v>1933</v>
      </c>
      <c r="J18" s="137" t="s">
        <v>1934</v>
      </c>
      <c r="K18" s="130" t="s">
        <v>1935</v>
      </c>
      <c r="L18" s="130" t="s">
        <v>1936</v>
      </c>
      <c r="M18" s="130" t="s">
        <v>1937</v>
      </c>
      <c r="N18" s="130">
        <v>0</v>
      </c>
      <c r="O18" s="138"/>
      <c r="P18" s="130" t="s">
        <v>1938</v>
      </c>
      <c r="Q18" s="139">
        <v>25</v>
      </c>
      <c r="R18" s="140"/>
      <c r="S18" s="140">
        <v>656253000</v>
      </c>
      <c r="T18" s="140">
        <f>S18*1.12</f>
        <v>735003360.0000001</v>
      </c>
      <c r="U18" s="139">
        <v>2010</v>
      </c>
      <c r="V18" s="141"/>
    </row>
    <row r="19" spans="1:22" s="107" customFormat="1" ht="88.5" customHeight="1">
      <c r="A19" s="129" t="s">
        <v>1945</v>
      </c>
      <c r="B19" s="130" t="s">
        <v>1928</v>
      </c>
      <c r="C19" s="131" t="s">
        <v>1943</v>
      </c>
      <c r="D19" s="132" t="s">
        <v>1946</v>
      </c>
      <c r="E19" s="133" t="s">
        <v>1931</v>
      </c>
      <c r="F19" s="130" t="s">
        <v>1932</v>
      </c>
      <c r="G19" s="134">
        <v>0</v>
      </c>
      <c r="H19" s="135">
        <v>751000000</v>
      </c>
      <c r="I19" s="136" t="s">
        <v>1933</v>
      </c>
      <c r="J19" s="137" t="s">
        <v>2251</v>
      </c>
      <c r="K19" s="130" t="s">
        <v>1935</v>
      </c>
      <c r="L19" s="130" t="s">
        <v>1936</v>
      </c>
      <c r="M19" s="130" t="s">
        <v>1937</v>
      </c>
      <c r="N19" s="130">
        <v>0</v>
      </c>
      <c r="O19" s="138"/>
      <c r="P19" s="130" t="s">
        <v>1938</v>
      </c>
      <c r="Q19" s="139"/>
      <c r="R19" s="140"/>
      <c r="S19" s="140"/>
      <c r="T19" s="140"/>
      <c r="U19" s="139">
        <v>2011</v>
      </c>
      <c r="V19" s="141"/>
    </row>
    <row r="20" spans="1:22" s="107" customFormat="1" ht="81.75" customHeight="1">
      <c r="A20" s="129" t="s">
        <v>780</v>
      </c>
      <c r="B20" s="132" t="s">
        <v>1928</v>
      </c>
      <c r="C20" s="131" t="s">
        <v>1943</v>
      </c>
      <c r="D20" s="132" t="s">
        <v>746</v>
      </c>
      <c r="E20" s="132" t="s">
        <v>1860</v>
      </c>
      <c r="F20" s="134" t="s">
        <v>1932</v>
      </c>
      <c r="G20" s="134">
        <v>0</v>
      </c>
      <c r="H20" s="135">
        <v>751000000</v>
      </c>
      <c r="I20" s="136" t="s">
        <v>1933</v>
      </c>
      <c r="J20" s="137" t="s">
        <v>2251</v>
      </c>
      <c r="K20" s="130" t="s">
        <v>1861</v>
      </c>
      <c r="L20" s="130" t="s">
        <v>1936</v>
      </c>
      <c r="M20" s="130" t="s">
        <v>1862</v>
      </c>
      <c r="N20" s="130">
        <v>0</v>
      </c>
      <c r="O20" s="138"/>
      <c r="P20" s="130" t="s">
        <v>1938</v>
      </c>
      <c r="Q20" s="139">
        <f>25+16</f>
        <v>41</v>
      </c>
      <c r="R20" s="140"/>
      <c r="S20" s="140">
        <f>125406000+112000000</f>
        <v>237406000</v>
      </c>
      <c r="T20" s="140">
        <f>S20*1.12</f>
        <v>265894720.00000003</v>
      </c>
      <c r="U20" s="142">
        <v>2011</v>
      </c>
      <c r="V20" s="143"/>
    </row>
    <row r="21" spans="1:22" s="150" customFormat="1" ht="47.25" customHeight="1">
      <c r="A21" s="123"/>
      <c r="B21" s="124" t="s">
        <v>1948</v>
      </c>
      <c r="C21" s="144"/>
      <c r="D21" s="123"/>
      <c r="E21" s="145"/>
      <c r="F21" s="145"/>
      <c r="G21" s="146"/>
      <c r="H21" s="145"/>
      <c r="I21" s="145"/>
      <c r="J21" s="145"/>
      <c r="K21" s="145"/>
      <c r="L21" s="145"/>
      <c r="M21" s="145"/>
      <c r="N21" s="145"/>
      <c r="O21" s="147"/>
      <c r="P21" s="145"/>
      <c r="Q21" s="148"/>
      <c r="R21" s="127"/>
      <c r="S21" s="127"/>
      <c r="T21" s="127"/>
      <c r="U21" s="128"/>
      <c r="V21" s="149"/>
    </row>
    <row r="22" spans="1:22" s="107" customFormat="1" ht="47.25" customHeight="1">
      <c r="A22" s="129" t="s">
        <v>1949</v>
      </c>
      <c r="B22" s="130" t="s">
        <v>1928</v>
      </c>
      <c r="C22" s="131" t="s">
        <v>1950</v>
      </c>
      <c r="D22" s="132" t="s">
        <v>1951</v>
      </c>
      <c r="E22" s="133" t="s">
        <v>1952</v>
      </c>
      <c r="F22" s="130" t="s">
        <v>1932</v>
      </c>
      <c r="G22" s="134">
        <v>0</v>
      </c>
      <c r="H22" s="135">
        <v>751000000</v>
      </c>
      <c r="I22" s="136" t="s">
        <v>1933</v>
      </c>
      <c r="J22" s="137" t="s">
        <v>1953</v>
      </c>
      <c r="K22" s="130" t="s">
        <v>1954</v>
      </c>
      <c r="L22" s="130" t="s">
        <v>1955</v>
      </c>
      <c r="M22" s="130" t="s">
        <v>1947</v>
      </c>
      <c r="N22" s="130" t="s">
        <v>1956</v>
      </c>
      <c r="O22" s="138">
        <v>796</v>
      </c>
      <c r="P22" s="130" t="s">
        <v>1957</v>
      </c>
      <c r="Q22" s="139"/>
      <c r="R22" s="140">
        <v>95673.5</v>
      </c>
      <c r="S22" s="140"/>
      <c r="T22" s="140"/>
      <c r="U22" s="139">
        <v>2010</v>
      </c>
      <c r="V22" s="141"/>
    </row>
    <row r="23" spans="1:22" s="107" customFormat="1" ht="47.25" customHeight="1">
      <c r="A23" s="129" t="s">
        <v>1856</v>
      </c>
      <c r="B23" s="130" t="s">
        <v>1928</v>
      </c>
      <c r="C23" s="131" t="s">
        <v>1950</v>
      </c>
      <c r="D23" s="132" t="s">
        <v>1951</v>
      </c>
      <c r="E23" s="133" t="s">
        <v>1952</v>
      </c>
      <c r="F23" s="130" t="s">
        <v>1932</v>
      </c>
      <c r="G23" s="134">
        <v>0</v>
      </c>
      <c r="H23" s="135">
        <v>751000000</v>
      </c>
      <c r="I23" s="136" t="s">
        <v>1933</v>
      </c>
      <c r="J23" s="137" t="s">
        <v>25</v>
      </c>
      <c r="K23" s="130" t="s">
        <v>1954</v>
      </c>
      <c r="L23" s="130" t="s">
        <v>1955</v>
      </c>
      <c r="M23" s="130" t="s">
        <v>25</v>
      </c>
      <c r="N23" s="130" t="s">
        <v>1857</v>
      </c>
      <c r="O23" s="138">
        <v>796</v>
      </c>
      <c r="P23" s="130" t="s">
        <v>1957</v>
      </c>
      <c r="Q23" s="139">
        <f>200+300</f>
        <v>500</v>
      </c>
      <c r="R23" s="140">
        <v>95673.5</v>
      </c>
      <c r="S23" s="140">
        <f>9567350+33900000</f>
        <v>43467350</v>
      </c>
      <c r="T23" s="140">
        <f aca="true" t="shared" si="0" ref="T23:T43">S23*1.12</f>
        <v>48683432.00000001</v>
      </c>
      <c r="U23" s="139">
        <v>2011</v>
      </c>
      <c r="V23" s="141"/>
    </row>
    <row r="24" spans="1:22" s="107" customFormat="1" ht="47.25" customHeight="1">
      <c r="A24" s="129" t="s">
        <v>1958</v>
      </c>
      <c r="B24" s="130" t="s">
        <v>1928</v>
      </c>
      <c r="C24" s="131" t="s">
        <v>1959</v>
      </c>
      <c r="D24" s="132" t="s">
        <v>1960</v>
      </c>
      <c r="E24" s="133" t="s">
        <v>1961</v>
      </c>
      <c r="F24" s="130" t="s">
        <v>1932</v>
      </c>
      <c r="G24" s="134">
        <v>0</v>
      </c>
      <c r="H24" s="135">
        <v>751000000</v>
      </c>
      <c r="I24" s="136" t="s">
        <v>1933</v>
      </c>
      <c r="J24" s="137" t="s">
        <v>1953</v>
      </c>
      <c r="K24" s="130" t="s">
        <v>1954</v>
      </c>
      <c r="L24" s="130" t="s">
        <v>1955</v>
      </c>
      <c r="M24" s="130" t="s">
        <v>1947</v>
      </c>
      <c r="N24" s="130" t="s">
        <v>1956</v>
      </c>
      <c r="O24" s="138">
        <v>796</v>
      </c>
      <c r="P24" s="130" t="s">
        <v>1957</v>
      </c>
      <c r="Q24" s="139">
        <v>300</v>
      </c>
      <c r="R24" s="140">
        <v>5920</v>
      </c>
      <c r="S24" s="140">
        <f aca="true" t="shared" si="1" ref="S24:S29">Q24*R24</f>
        <v>1776000</v>
      </c>
      <c r="T24" s="140">
        <f t="shared" si="0"/>
        <v>1989120.0000000002</v>
      </c>
      <c r="U24" s="139">
        <v>2010</v>
      </c>
      <c r="V24" s="141"/>
    </row>
    <row r="25" spans="1:22" s="107" customFormat="1" ht="47.25" customHeight="1">
      <c r="A25" s="129" t="s">
        <v>1962</v>
      </c>
      <c r="B25" s="130" t="s">
        <v>1928</v>
      </c>
      <c r="C25" s="131" t="s">
        <v>1959</v>
      </c>
      <c r="D25" s="132" t="s">
        <v>1963</v>
      </c>
      <c r="E25" s="133" t="s">
        <v>1964</v>
      </c>
      <c r="F25" s="130" t="s">
        <v>1932</v>
      </c>
      <c r="G25" s="134">
        <v>0</v>
      </c>
      <c r="H25" s="135">
        <v>751000000</v>
      </c>
      <c r="I25" s="136" t="s">
        <v>1933</v>
      </c>
      <c r="J25" s="137" t="s">
        <v>1953</v>
      </c>
      <c r="K25" s="130" t="s">
        <v>1954</v>
      </c>
      <c r="L25" s="130" t="s">
        <v>1955</v>
      </c>
      <c r="M25" s="130" t="s">
        <v>1947</v>
      </c>
      <c r="N25" s="130" t="s">
        <v>1956</v>
      </c>
      <c r="O25" s="138">
        <v>796</v>
      </c>
      <c r="P25" s="130" t="s">
        <v>1957</v>
      </c>
      <c r="Q25" s="139">
        <v>20</v>
      </c>
      <c r="R25" s="140">
        <v>3852.6</v>
      </c>
      <c r="S25" s="140">
        <f t="shared" si="1"/>
        <v>77052</v>
      </c>
      <c r="T25" s="140">
        <f t="shared" si="0"/>
        <v>86298.24</v>
      </c>
      <c r="U25" s="139">
        <v>2010</v>
      </c>
      <c r="V25" s="141"/>
    </row>
    <row r="26" spans="1:22" s="107" customFormat="1" ht="47.25" customHeight="1">
      <c r="A26" s="129" t="s">
        <v>1965</v>
      </c>
      <c r="B26" s="130" t="s">
        <v>1928</v>
      </c>
      <c r="C26" s="131" t="s">
        <v>1966</v>
      </c>
      <c r="D26" s="132" t="s">
        <v>1967</v>
      </c>
      <c r="E26" s="133" t="s">
        <v>1968</v>
      </c>
      <c r="F26" s="130" t="s">
        <v>1932</v>
      </c>
      <c r="G26" s="134">
        <v>0</v>
      </c>
      <c r="H26" s="135">
        <v>751000000</v>
      </c>
      <c r="I26" s="136" t="s">
        <v>1933</v>
      </c>
      <c r="J26" s="137" t="s">
        <v>1953</v>
      </c>
      <c r="K26" s="130" t="s">
        <v>1954</v>
      </c>
      <c r="L26" s="130" t="s">
        <v>1955</v>
      </c>
      <c r="M26" s="130" t="s">
        <v>1947</v>
      </c>
      <c r="N26" s="130" t="s">
        <v>1956</v>
      </c>
      <c r="O26" s="138">
        <v>796</v>
      </c>
      <c r="P26" s="130" t="s">
        <v>1957</v>
      </c>
      <c r="Q26" s="139">
        <v>299</v>
      </c>
      <c r="R26" s="140">
        <v>2825</v>
      </c>
      <c r="S26" s="140">
        <f t="shared" si="1"/>
        <v>844675</v>
      </c>
      <c r="T26" s="140">
        <f t="shared" si="0"/>
        <v>946036.0000000001</v>
      </c>
      <c r="U26" s="139">
        <v>2010</v>
      </c>
      <c r="V26" s="141"/>
    </row>
    <row r="27" spans="1:22" s="107" customFormat="1" ht="47.25" customHeight="1">
      <c r="A27" s="129" t="s">
        <v>1969</v>
      </c>
      <c r="B27" s="130" t="s">
        <v>1928</v>
      </c>
      <c r="C27" s="131" t="s">
        <v>1959</v>
      </c>
      <c r="D27" s="132" t="s">
        <v>1970</v>
      </c>
      <c r="E27" s="133" t="s">
        <v>1971</v>
      </c>
      <c r="F27" s="130" t="s">
        <v>1932</v>
      </c>
      <c r="G27" s="134">
        <v>0</v>
      </c>
      <c r="H27" s="135">
        <v>751000000</v>
      </c>
      <c r="I27" s="136" t="s">
        <v>1933</v>
      </c>
      <c r="J27" s="137" t="s">
        <v>1953</v>
      </c>
      <c r="K27" s="130" t="s">
        <v>1954</v>
      </c>
      <c r="L27" s="130" t="s">
        <v>1955</v>
      </c>
      <c r="M27" s="130" t="s">
        <v>1947</v>
      </c>
      <c r="N27" s="130" t="s">
        <v>1956</v>
      </c>
      <c r="O27" s="138">
        <v>796</v>
      </c>
      <c r="P27" s="130" t="s">
        <v>1957</v>
      </c>
      <c r="Q27" s="139">
        <v>100</v>
      </c>
      <c r="R27" s="140">
        <v>2600</v>
      </c>
      <c r="S27" s="140">
        <f t="shared" si="1"/>
        <v>260000</v>
      </c>
      <c r="T27" s="140">
        <f t="shared" si="0"/>
        <v>291200</v>
      </c>
      <c r="U27" s="139">
        <v>2010</v>
      </c>
      <c r="V27" s="141"/>
    </row>
    <row r="28" spans="1:22" s="107" customFormat="1" ht="47.25" customHeight="1">
      <c r="A28" s="129" t="s">
        <v>1972</v>
      </c>
      <c r="B28" s="130" t="s">
        <v>1928</v>
      </c>
      <c r="C28" s="131" t="s">
        <v>1959</v>
      </c>
      <c r="D28" s="132" t="s">
        <v>1973</v>
      </c>
      <c r="E28" s="133" t="s">
        <v>1974</v>
      </c>
      <c r="F28" s="130" t="s">
        <v>1932</v>
      </c>
      <c r="G28" s="134">
        <v>0</v>
      </c>
      <c r="H28" s="135">
        <v>751000000</v>
      </c>
      <c r="I28" s="136" t="s">
        <v>1933</v>
      </c>
      <c r="J28" s="137" t="s">
        <v>1953</v>
      </c>
      <c r="K28" s="130" t="s">
        <v>1954</v>
      </c>
      <c r="L28" s="130" t="s">
        <v>1955</v>
      </c>
      <c r="M28" s="130" t="s">
        <v>1947</v>
      </c>
      <c r="N28" s="130" t="s">
        <v>1956</v>
      </c>
      <c r="O28" s="138">
        <v>796</v>
      </c>
      <c r="P28" s="130" t="s">
        <v>1957</v>
      </c>
      <c r="Q28" s="139">
        <v>3000</v>
      </c>
      <c r="R28" s="140">
        <v>2261</v>
      </c>
      <c r="S28" s="140">
        <f t="shared" si="1"/>
        <v>6783000</v>
      </c>
      <c r="T28" s="140">
        <f t="shared" si="0"/>
        <v>7596960.000000001</v>
      </c>
      <c r="U28" s="139">
        <v>2010</v>
      </c>
      <c r="V28" s="141"/>
    </row>
    <row r="29" spans="1:22" s="107" customFormat="1" ht="47.25" customHeight="1">
      <c r="A29" s="129" t="s">
        <v>1975</v>
      </c>
      <c r="B29" s="130" t="s">
        <v>1928</v>
      </c>
      <c r="C29" s="131" t="s">
        <v>1966</v>
      </c>
      <c r="D29" s="132" t="s">
        <v>1976</v>
      </c>
      <c r="E29" s="133" t="s">
        <v>1977</v>
      </c>
      <c r="F29" s="130" t="s">
        <v>1932</v>
      </c>
      <c r="G29" s="134">
        <v>0</v>
      </c>
      <c r="H29" s="135">
        <v>751000000</v>
      </c>
      <c r="I29" s="136" t="s">
        <v>1933</v>
      </c>
      <c r="J29" s="137" t="s">
        <v>1953</v>
      </c>
      <c r="K29" s="130" t="s">
        <v>1954</v>
      </c>
      <c r="L29" s="130" t="s">
        <v>1955</v>
      </c>
      <c r="M29" s="130" t="s">
        <v>1947</v>
      </c>
      <c r="N29" s="130" t="s">
        <v>1956</v>
      </c>
      <c r="O29" s="138">
        <v>796</v>
      </c>
      <c r="P29" s="130" t="s">
        <v>1957</v>
      </c>
      <c r="Q29" s="139">
        <v>55</v>
      </c>
      <c r="R29" s="140">
        <v>9307.054545454546</v>
      </c>
      <c r="S29" s="140">
        <f t="shared" si="1"/>
        <v>511888.00000000006</v>
      </c>
      <c r="T29" s="140">
        <f t="shared" si="0"/>
        <v>573314.5600000002</v>
      </c>
      <c r="U29" s="139">
        <v>2010</v>
      </c>
      <c r="V29" s="141"/>
    </row>
    <row r="30" spans="1:22" s="107" customFormat="1" ht="47.25" customHeight="1">
      <c r="A30" s="129" t="s">
        <v>1978</v>
      </c>
      <c r="B30" s="130" t="s">
        <v>1928</v>
      </c>
      <c r="C30" s="131" t="s">
        <v>1959</v>
      </c>
      <c r="D30" s="132" t="s">
        <v>1979</v>
      </c>
      <c r="E30" s="133" t="s">
        <v>1980</v>
      </c>
      <c r="F30" s="130" t="s">
        <v>1932</v>
      </c>
      <c r="G30" s="134">
        <v>0</v>
      </c>
      <c r="H30" s="135">
        <v>751000000</v>
      </c>
      <c r="I30" s="136" t="s">
        <v>1933</v>
      </c>
      <c r="J30" s="137" t="s">
        <v>1953</v>
      </c>
      <c r="K30" s="130" t="s">
        <v>1954</v>
      </c>
      <c r="L30" s="130" t="s">
        <v>1955</v>
      </c>
      <c r="M30" s="130" t="s">
        <v>1947</v>
      </c>
      <c r="N30" s="130" t="s">
        <v>1956</v>
      </c>
      <c r="O30" s="138">
        <v>796</v>
      </c>
      <c r="P30" s="130" t="s">
        <v>1957</v>
      </c>
      <c r="Q30" s="139">
        <v>200</v>
      </c>
      <c r="R30" s="140">
        <v>8510</v>
      </c>
      <c r="S30" s="140">
        <v>0</v>
      </c>
      <c r="T30" s="140">
        <f t="shared" si="0"/>
        <v>0</v>
      </c>
      <c r="U30" s="139">
        <v>2010</v>
      </c>
      <c r="V30" s="141"/>
    </row>
    <row r="31" spans="1:22" s="107" customFormat="1" ht="47.25" customHeight="1">
      <c r="A31" s="129" t="s">
        <v>1981</v>
      </c>
      <c r="B31" s="130" t="s">
        <v>1928</v>
      </c>
      <c r="C31" s="131" t="s">
        <v>1959</v>
      </c>
      <c r="D31" s="132" t="s">
        <v>1979</v>
      </c>
      <c r="E31" s="133" t="s">
        <v>1980</v>
      </c>
      <c r="F31" s="130" t="s">
        <v>1932</v>
      </c>
      <c r="G31" s="134">
        <v>0</v>
      </c>
      <c r="H31" s="135">
        <v>751000000</v>
      </c>
      <c r="I31" s="136" t="s">
        <v>1933</v>
      </c>
      <c r="J31" s="137" t="s">
        <v>1982</v>
      </c>
      <c r="K31" s="130" t="s">
        <v>1954</v>
      </c>
      <c r="L31" s="130" t="s">
        <v>1955</v>
      </c>
      <c r="M31" s="130" t="s">
        <v>1947</v>
      </c>
      <c r="N31" s="130" t="s">
        <v>1956</v>
      </c>
      <c r="O31" s="138">
        <v>796</v>
      </c>
      <c r="P31" s="130" t="s">
        <v>1957</v>
      </c>
      <c r="Q31" s="139">
        <v>200</v>
      </c>
      <c r="R31" s="140">
        <v>11500</v>
      </c>
      <c r="S31" s="140">
        <f aca="true" t="shared" si="2" ref="S31:S43">Q31*R31</f>
        <v>2300000</v>
      </c>
      <c r="T31" s="140">
        <f t="shared" si="0"/>
        <v>2576000.0000000005</v>
      </c>
      <c r="U31" s="139">
        <v>2010</v>
      </c>
      <c r="V31" s="141" t="s">
        <v>1983</v>
      </c>
    </row>
    <row r="32" spans="1:22" s="107" customFormat="1" ht="47.25" customHeight="1">
      <c r="A32" s="129" t="s">
        <v>1984</v>
      </c>
      <c r="B32" s="130" t="s">
        <v>1928</v>
      </c>
      <c r="C32" s="131" t="s">
        <v>1959</v>
      </c>
      <c r="D32" s="132" t="s">
        <v>1985</v>
      </c>
      <c r="E32" s="133" t="s">
        <v>1986</v>
      </c>
      <c r="F32" s="130" t="s">
        <v>1932</v>
      </c>
      <c r="G32" s="134">
        <v>0</v>
      </c>
      <c r="H32" s="135">
        <v>751000000</v>
      </c>
      <c r="I32" s="136" t="s">
        <v>1933</v>
      </c>
      <c r="J32" s="137" t="s">
        <v>1953</v>
      </c>
      <c r="K32" s="130" t="s">
        <v>1954</v>
      </c>
      <c r="L32" s="130" t="s">
        <v>1955</v>
      </c>
      <c r="M32" s="130" t="s">
        <v>1947</v>
      </c>
      <c r="N32" s="130" t="s">
        <v>1956</v>
      </c>
      <c r="O32" s="138">
        <v>796</v>
      </c>
      <c r="P32" s="130" t="s">
        <v>1957</v>
      </c>
      <c r="Q32" s="139">
        <v>10</v>
      </c>
      <c r="R32" s="140">
        <v>115579</v>
      </c>
      <c r="S32" s="140">
        <f t="shared" si="2"/>
        <v>1155790</v>
      </c>
      <c r="T32" s="140">
        <f t="shared" si="0"/>
        <v>1294484.8</v>
      </c>
      <c r="U32" s="139">
        <v>2010</v>
      </c>
      <c r="V32" s="141"/>
    </row>
    <row r="33" spans="1:22" s="107" customFormat="1" ht="47.25" customHeight="1">
      <c r="A33" s="129" t="s">
        <v>1987</v>
      </c>
      <c r="B33" s="130" t="s">
        <v>1928</v>
      </c>
      <c r="C33" s="131" t="s">
        <v>1959</v>
      </c>
      <c r="D33" s="132" t="s">
        <v>1988</v>
      </c>
      <c r="E33" s="133" t="s">
        <v>1989</v>
      </c>
      <c r="F33" s="130" t="s">
        <v>1932</v>
      </c>
      <c r="G33" s="134">
        <v>0</v>
      </c>
      <c r="H33" s="135">
        <v>751000000</v>
      </c>
      <c r="I33" s="136" t="s">
        <v>1933</v>
      </c>
      <c r="J33" s="137" t="s">
        <v>1953</v>
      </c>
      <c r="K33" s="130" t="s">
        <v>1954</v>
      </c>
      <c r="L33" s="130" t="s">
        <v>1955</v>
      </c>
      <c r="M33" s="130" t="s">
        <v>1947</v>
      </c>
      <c r="N33" s="130" t="s">
        <v>1956</v>
      </c>
      <c r="O33" s="138">
        <v>796</v>
      </c>
      <c r="P33" s="130" t="s">
        <v>1957</v>
      </c>
      <c r="Q33" s="139">
        <v>3000</v>
      </c>
      <c r="R33" s="140">
        <v>150</v>
      </c>
      <c r="S33" s="140">
        <f t="shared" si="2"/>
        <v>450000</v>
      </c>
      <c r="T33" s="140">
        <f t="shared" si="0"/>
        <v>504000.00000000006</v>
      </c>
      <c r="U33" s="139">
        <v>2010</v>
      </c>
      <c r="V33" s="141"/>
    </row>
    <row r="34" spans="1:22" s="107" customFormat="1" ht="47.25" customHeight="1">
      <c r="A34" s="129" t="s">
        <v>1990</v>
      </c>
      <c r="B34" s="130" t="s">
        <v>1928</v>
      </c>
      <c r="C34" s="131" t="s">
        <v>1966</v>
      </c>
      <c r="D34" s="132" t="s">
        <v>1991</v>
      </c>
      <c r="E34" s="133" t="s">
        <v>1992</v>
      </c>
      <c r="F34" s="130" t="s">
        <v>1932</v>
      </c>
      <c r="G34" s="134">
        <v>0</v>
      </c>
      <c r="H34" s="135">
        <v>751000000</v>
      </c>
      <c r="I34" s="136" t="s">
        <v>1933</v>
      </c>
      <c r="J34" s="137" t="s">
        <v>1953</v>
      </c>
      <c r="K34" s="130" t="s">
        <v>1954</v>
      </c>
      <c r="L34" s="130" t="s">
        <v>1955</v>
      </c>
      <c r="M34" s="130" t="s">
        <v>1947</v>
      </c>
      <c r="N34" s="130" t="s">
        <v>1956</v>
      </c>
      <c r="O34" s="138">
        <v>796</v>
      </c>
      <c r="P34" s="130" t="s">
        <v>1957</v>
      </c>
      <c r="Q34" s="139">
        <v>1004</v>
      </c>
      <c r="R34" s="140">
        <v>767.4701195219124</v>
      </c>
      <c r="S34" s="140">
        <f t="shared" si="2"/>
        <v>770540</v>
      </c>
      <c r="T34" s="140">
        <f t="shared" si="0"/>
        <v>863004.8</v>
      </c>
      <c r="U34" s="139">
        <v>2010</v>
      </c>
      <c r="V34" s="141"/>
    </row>
    <row r="35" spans="1:22" s="107" customFormat="1" ht="47.25" customHeight="1">
      <c r="A35" s="129" t="s">
        <v>1993</v>
      </c>
      <c r="B35" s="130" t="s">
        <v>1928</v>
      </c>
      <c r="C35" s="131" t="s">
        <v>1950</v>
      </c>
      <c r="D35" s="132" t="s">
        <v>1994</v>
      </c>
      <c r="E35" s="133" t="s">
        <v>1995</v>
      </c>
      <c r="F35" s="130" t="s">
        <v>1932</v>
      </c>
      <c r="G35" s="134">
        <v>0</v>
      </c>
      <c r="H35" s="135">
        <v>751000000</v>
      </c>
      <c r="I35" s="136" t="s">
        <v>1933</v>
      </c>
      <c r="J35" s="137" t="s">
        <v>1953</v>
      </c>
      <c r="K35" s="130" t="s">
        <v>1954</v>
      </c>
      <c r="L35" s="130" t="s">
        <v>1955</v>
      </c>
      <c r="M35" s="130" t="s">
        <v>1947</v>
      </c>
      <c r="N35" s="130" t="s">
        <v>1956</v>
      </c>
      <c r="O35" s="138">
        <v>796</v>
      </c>
      <c r="P35" s="130" t="s">
        <v>1957</v>
      </c>
      <c r="Q35" s="139">
        <v>15</v>
      </c>
      <c r="R35" s="140">
        <v>114000</v>
      </c>
      <c r="S35" s="140">
        <f t="shared" si="2"/>
        <v>1710000</v>
      </c>
      <c r="T35" s="140">
        <f t="shared" si="0"/>
        <v>1915200.0000000002</v>
      </c>
      <c r="U35" s="139">
        <v>2010</v>
      </c>
      <c r="V35" s="141"/>
    </row>
    <row r="36" spans="1:22" s="107" customFormat="1" ht="47.25" customHeight="1">
      <c r="A36" s="129" t="s">
        <v>1996</v>
      </c>
      <c r="B36" s="130" t="s">
        <v>1928</v>
      </c>
      <c r="C36" s="131" t="s">
        <v>1959</v>
      </c>
      <c r="D36" s="132" t="s">
        <v>1997</v>
      </c>
      <c r="E36" s="151" t="s">
        <v>1998</v>
      </c>
      <c r="F36" s="130" t="s">
        <v>1932</v>
      </c>
      <c r="G36" s="134">
        <v>0</v>
      </c>
      <c r="H36" s="135">
        <v>751000000</v>
      </c>
      <c r="I36" s="136" t="s">
        <v>1933</v>
      </c>
      <c r="J36" s="137" t="s">
        <v>1953</v>
      </c>
      <c r="K36" s="130" t="s">
        <v>1954</v>
      </c>
      <c r="L36" s="130" t="s">
        <v>1955</v>
      </c>
      <c r="M36" s="130" t="s">
        <v>1947</v>
      </c>
      <c r="N36" s="130" t="s">
        <v>1956</v>
      </c>
      <c r="O36" s="138">
        <v>796</v>
      </c>
      <c r="P36" s="130" t="s">
        <v>1957</v>
      </c>
      <c r="Q36" s="139">
        <v>72000</v>
      </c>
      <c r="R36" s="140">
        <v>64</v>
      </c>
      <c r="S36" s="140">
        <f t="shared" si="2"/>
        <v>4608000</v>
      </c>
      <c r="T36" s="140">
        <f t="shared" si="0"/>
        <v>5160960.000000001</v>
      </c>
      <c r="U36" s="139">
        <v>2010</v>
      </c>
      <c r="V36" s="141"/>
    </row>
    <row r="37" spans="1:22" s="107" customFormat="1" ht="47.25" customHeight="1">
      <c r="A37" s="129" t="s">
        <v>1999</v>
      </c>
      <c r="B37" s="130" t="s">
        <v>1928</v>
      </c>
      <c r="C37" s="131" t="s">
        <v>2000</v>
      </c>
      <c r="D37" s="132" t="s">
        <v>2001</v>
      </c>
      <c r="E37" s="152" t="s">
        <v>2002</v>
      </c>
      <c r="F37" s="130" t="s">
        <v>1932</v>
      </c>
      <c r="G37" s="134">
        <v>0</v>
      </c>
      <c r="H37" s="135">
        <v>751000000</v>
      </c>
      <c r="I37" s="136" t="s">
        <v>1933</v>
      </c>
      <c r="J37" s="137" t="s">
        <v>1953</v>
      </c>
      <c r="K37" s="130" t="s">
        <v>1954</v>
      </c>
      <c r="L37" s="130" t="s">
        <v>1955</v>
      </c>
      <c r="M37" s="130" t="s">
        <v>1947</v>
      </c>
      <c r="N37" s="130" t="s">
        <v>1956</v>
      </c>
      <c r="O37" s="138">
        <v>796</v>
      </c>
      <c r="P37" s="130" t="s">
        <v>1957</v>
      </c>
      <c r="Q37" s="139">
        <v>21600</v>
      </c>
      <c r="R37" s="140">
        <v>182</v>
      </c>
      <c r="S37" s="140">
        <f t="shared" si="2"/>
        <v>3931200</v>
      </c>
      <c r="T37" s="140">
        <f t="shared" si="0"/>
        <v>4402944</v>
      </c>
      <c r="U37" s="139">
        <v>2010</v>
      </c>
      <c r="V37" s="141"/>
    </row>
    <row r="38" spans="1:22" s="107" customFormat="1" ht="47.25" customHeight="1">
      <c r="A38" s="129" t="s">
        <v>2003</v>
      </c>
      <c r="B38" s="130" t="s">
        <v>1928</v>
      </c>
      <c r="C38" s="131" t="s">
        <v>1959</v>
      </c>
      <c r="D38" s="132" t="s">
        <v>2004</v>
      </c>
      <c r="E38" s="133" t="s">
        <v>2005</v>
      </c>
      <c r="F38" s="130" t="s">
        <v>1932</v>
      </c>
      <c r="G38" s="134">
        <v>0</v>
      </c>
      <c r="H38" s="135">
        <v>751000000</v>
      </c>
      <c r="I38" s="136" t="s">
        <v>1933</v>
      </c>
      <c r="J38" s="137" t="s">
        <v>1953</v>
      </c>
      <c r="K38" s="130" t="s">
        <v>1954</v>
      </c>
      <c r="L38" s="130" t="s">
        <v>1955</v>
      </c>
      <c r="M38" s="130" t="s">
        <v>1947</v>
      </c>
      <c r="N38" s="130" t="s">
        <v>1956</v>
      </c>
      <c r="O38" s="138">
        <v>796</v>
      </c>
      <c r="P38" s="130" t="s">
        <v>1957</v>
      </c>
      <c r="Q38" s="139">
        <v>40000</v>
      </c>
      <c r="R38" s="140">
        <v>60</v>
      </c>
      <c r="S38" s="140">
        <f t="shared" si="2"/>
        <v>2400000</v>
      </c>
      <c r="T38" s="140">
        <f t="shared" si="0"/>
        <v>2688000.0000000005</v>
      </c>
      <c r="U38" s="139">
        <v>2010</v>
      </c>
      <c r="V38" s="141"/>
    </row>
    <row r="39" spans="1:22" s="107" customFormat="1" ht="47.25" customHeight="1">
      <c r="A39" s="129" t="s">
        <v>2006</v>
      </c>
      <c r="B39" s="130" t="s">
        <v>1928</v>
      </c>
      <c r="C39" s="131" t="s">
        <v>2000</v>
      </c>
      <c r="D39" s="132" t="s">
        <v>2007</v>
      </c>
      <c r="E39" s="133" t="s">
        <v>2008</v>
      </c>
      <c r="F39" s="130" t="s">
        <v>1932</v>
      </c>
      <c r="G39" s="134">
        <v>0</v>
      </c>
      <c r="H39" s="135">
        <v>751000000</v>
      </c>
      <c r="I39" s="136" t="s">
        <v>1933</v>
      </c>
      <c r="J39" s="137" t="s">
        <v>1953</v>
      </c>
      <c r="K39" s="130" t="s">
        <v>1954</v>
      </c>
      <c r="L39" s="130" t="s">
        <v>1955</v>
      </c>
      <c r="M39" s="130" t="s">
        <v>1947</v>
      </c>
      <c r="N39" s="130" t="s">
        <v>1956</v>
      </c>
      <c r="O39" s="138">
        <v>796</v>
      </c>
      <c r="P39" s="130" t="s">
        <v>1957</v>
      </c>
      <c r="Q39" s="139">
        <v>10560</v>
      </c>
      <c r="R39" s="140">
        <v>157</v>
      </c>
      <c r="S39" s="140">
        <f t="shared" si="2"/>
        <v>1657920</v>
      </c>
      <c r="T39" s="140">
        <f t="shared" si="0"/>
        <v>1856870.4000000001</v>
      </c>
      <c r="U39" s="139">
        <v>2010</v>
      </c>
      <c r="V39" s="141"/>
    </row>
    <row r="40" spans="1:22" s="107" customFormat="1" ht="47.25" customHeight="1">
      <c r="A40" s="129" t="s">
        <v>2009</v>
      </c>
      <c r="B40" s="130" t="s">
        <v>1928</v>
      </c>
      <c r="C40" s="131" t="s">
        <v>2000</v>
      </c>
      <c r="D40" s="132" t="s">
        <v>2010</v>
      </c>
      <c r="E40" s="133" t="s">
        <v>2011</v>
      </c>
      <c r="F40" s="130" t="s">
        <v>1932</v>
      </c>
      <c r="G40" s="134">
        <v>0</v>
      </c>
      <c r="H40" s="135">
        <v>751000000</v>
      </c>
      <c r="I40" s="136" t="s">
        <v>1933</v>
      </c>
      <c r="J40" s="137" t="s">
        <v>1953</v>
      </c>
      <c r="K40" s="130" t="s">
        <v>1954</v>
      </c>
      <c r="L40" s="130" t="s">
        <v>1955</v>
      </c>
      <c r="M40" s="130" t="s">
        <v>1947</v>
      </c>
      <c r="N40" s="130" t="s">
        <v>1956</v>
      </c>
      <c r="O40" s="138">
        <v>796</v>
      </c>
      <c r="P40" s="130" t="s">
        <v>1957</v>
      </c>
      <c r="Q40" s="139">
        <v>17760</v>
      </c>
      <c r="R40" s="140">
        <v>220</v>
      </c>
      <c r="S40" s="140">
        <f t="shared" si="2"/>
        <v>3907200</v>
      </c>
      <c r="T40" s="140">
        <f t="shared" si="0"/>
        <v>4376064</v>
      </c>
      <c r="U40" s="139">
        <v>2010</v>
      </c>
      <c r="V40" s="141"/>
    </row>
    <row r="41" spans="1:22" s="107" customFormat="1" ht="47.25" customHeight="1">
      <c r="A41" s="129" t="s">
        <v>2012</v>
      </c>
      <c r="B41" s="130" t="s">
        <v>1928</v>
      </c>
      <c r="C41" s="131" t="s">
        <v>1950</v>
      </c>
      <c r="D41" s="132" t="s">
        <v>2013</v>
      </c>
      <c r="E41" s="133" t="s">
        <v>2014</v>
      </c>
      <c r="F41" s="130" t="s">
        <v>1932</v>
      </c>
      <c r="G41" s="134">
        <v>0</v>
      </c>
      <c r="H41" s="135">
        <v>751000000</v>
      </c>
      <c r="I41" s="136" t="s">
        <v>1933</v>
      </c>
      <c r="J41" s="137" t="s">
        <v>1953</v>
      </c>
      <c r="K41" s="130" t="s">
        <v>1954</v>
      </c>
      <c r="L41" s="130" t="s">
        <v>1955</v>
      </c>
      <c r="M41" s="130" t="s">
        <v>1947</v>
      </c>
      <c r="N41" s="130" t="s">
        <v>1956</v>
      </c>
      <c r="O41" s="138">
        <v>796</v>
      </c>
      <c r="P41" s="130" t="s">
        <v>1957</v>
      </c>
      <c r="Q41" s="139">
        <v>1820000</v>
      </c>
      <c r="R41" s="140">
        <v>15</v>
      </c>
      <c r="S41" s="140">
        <f t="shared" si="2"/>
        <v>27300000</v>
      </c>
      <c r="T41" s="140">
        <f t="shared" si="0"/>
        <v>30576000.000000004</v>
      </c>
      <c r="U41" s="139">
        <v>2010</v>
      </c>
      <c r="V41" s="141"/>
    </row>
    <row r="42" spans="1:22" s="107" customFormat="1" ht="47.25" customHeight="1">
      <c r="A42" s="129" t="s">
        <v>2015</v>
      </c>
      <c r="B42" s="130" t="s">
        <v>1928</v>
      </c>
      <c r="C42" s="131" t="s">
        <v>1959</v>
      </c>
      <c r="D42" s="132" t="s">
        <v>2016</v>
      </c>
      <c r="E42" s="151" t="s">
        <v>2017</v>
      </c>
      <c r="F42" s="130" t="s">
        <v>1932</v>
      </c>
      <c r="G42" s="134">
        <v>0</v>
      </c>
      <c r="H42" s="135">
        <v>751000000</v>
      </c>
      <c r="I42" s="136" t="s">
        <v>1933</v>
      </c>
      <c r="J42" s="137" t="s">
        <v>1953</v>
      </c>
      <c r="K42" s="130" t="s">
        <v>1954</v>
      </c>
      <c r="L42" s="130" t="s">
        <v>1955</v>
      </c>
      <c r="M42" s="130" t="s">
        <v>1947</v>
      </c>
      <c r="N42" s="130" t="s">
        <v>1956</v>
      </c>
      <c r="O42" s="138">
        <v>796</v>
      </c>
      <c r="P42" s="130" t="s">
        <v>1957</v>
      </c>
      <c r="Q42" s="139">
        <v>46080</v>
      </c>
      <c r="R42" s="140">
        <v>57</v>
      </c>
      <c r="S42" s="140">
        <f t="shared" si="2"/>
        <v>2626560</v>
      </c>
      <c r="T42" s="140">
        <f t="shared" si="0"/>
        <v>2941747.2</v>
      </c>
      <c r="U42" s="139">
        <v>2010</v>
      </c>
      <c r="V42" s="141"/>
    </row>
    <row r="43" spans="1:22" s="107" customFormat="1" ht="47.25" customHeight="1">
      <c r="A43" s="129" t="s">
        <v>2018</v>
      </c>
      <c r="B43" s="130" t="s">
        <v>1928</v>
      </c>
      <c r="C43" s="131" t="s">
        <v>1959</v>
      </c>
      <c r="D43" s="132" t="s">
        <v>2019</v>
      </c>
      <c r="E43" s="151" t="s">
        <v>2020</v>
      </c>
      <c r="F43" s="130" t="s">
        <v>1932</v>
      </c>
      <c r="G43" s="134">
        <v>0</v>
      </c>
      <c r="H43" s="135">
        <v>751000000</v>
      </c>
      <c r="I43" s="136" t="s">
        <v>1933</v>
      </c>
      <c r="J43" s="137" t="s">
        <v>1953</v>
      </c>
      <c r="K43" s="130" t="s">
        <v>1954</v>
      </c>
      <c r="L43" s="130" t="s">
        <v>1955</v>
      </c>
      <c r="M43" s="130" t="s">
        <v>1947</v>
      </c>
      <c r="N43" s="130" t="s">
        <v>1956</v>
      </c>
      <c r="O43" s="138">
        <v>796</v>
      </c>
      <c r="P43" s="130" t="s">
        <v>1957</v>
      </c>
      <c r="Q43" s="139">
        <v>90240</v>
      </c>
      <c r="R43" s="140">
        <v>73</v>
      </c>
      <c r="S43" s="140">
        <f t="shared" si="2"/>
        <v>6587520</v>
      </c>
      <c r="T43" s="140">
        <f t="shared" si="0"/>
        <v>7378022.4</v>
      </c>
      <c r="U43" s="139">
        <v>2010</v>
      </c>
      <c r="V43" s="141"/>
    </row>
    <row r="44" spans="1:22" s="107" customFormat="1" ht="47.25" customHeight="1">
      <c r="A44" s="129" t="s">
        <v>2021</v>
      </c>
      <c r="B44" s="130" t="s">
        <v>1928</v>
      </c>
      <c r="C44" s="131" t="s">
        <v>2022</v>
      </c>
      <c r="D44" s="132" t="s">
        <v>2023</v>
      </c>
      <c r="E44" s="133" t="s">
        <v>2024</v>
      </c>
      <c r="F44" s="130" t="s">
        <v>1932</v>
      </c>
      <c r="G44" s="134">
        <v>0</v>
      </c>
      <c r="H44" s="135">
        <v>751000000</v>
      </c>
      <c r="I44" s="136" t="s">
        <v>1933</v>
      </c>
      <c r="J44" s="137" t="s">
        <v>1953</v>
      </c>
      <c r="K44" s="130" t="s">
        <v>1954</v>
      </c>
      <c r="L44" s="130" t="s">
        <v>1955</v>
      </c>
      <c r="M44" s="130" t="s">
        <v>1947</v>
      </c>
      <c r="N44" s="130" t="s">
        <v>1956</v>
      </c>
      <c r="O44" s="138">
        <v>796</v>
      </c>
      <c r="P44" s="130" t="s">
        <v>1957</v>
      </c>
      <c r="Q44" s="139">
        <v>34800</v>
      </c>
      <c r="R44" s="140">
        <v>141.80977011494252</v>
      </c>
      <c r="S44" s="140">
        <v>0</v>
      </c>
      <c r="T44" s="140">
        <v>0</v>
      </c>
      <c r="U44" s="139">
        <v>2010</v>
      </c>
      <c r="V44" s="141"/>
    </row>
    <row r="45" spans="1:22" s="107" customFormat="1" ht="47.25" customHeight="1">
      <c r="A45" s="129" t="s">
        <v>2025</v>
      </c>
      <c r="B45" s="130" t="s">
        <v>1928</v>
      </c>
      <c r="C45" s="131" t="s">
        <v>2022</v>
      </c>
      <c r="D45" s="132" t="s">
        <v>2023</v>
      </c>
      <c r="E45" s="133" t="s">
        <v>2024</v>
      </c>
      <c r="F45" s="130" t="s">
        <v>1932</v>
      </c>
      <c r="G45" s="134">
        <v>0</v>
      </c>
      <c r="H45" s="135">
        <v>751000000</v>
      </c>
      <c r="I45" s="136" t="s">
        <v>1933</v>
      </c>
      <c r="J45" s="137" t="s">
        <v>1982</v>
      </c>
      <c r="K45" s="130" t="s">
        <v>1954</v>
      </c>
      <c r="L45" s="130" t="s">
        <v>1955</v>
      </c>
      <c r="M45" s="130" t="s">
        <v>1947</v>
      </c>
      <c r="N45" s="130" t="s">
        <v>1956</v>
      </c>
      <c r="O45" s="138">
        <v>796</v>
      </c>
      <c r="P45" s="130" t="s">
        <v>1957</v>
      </c>
      <c r="Q45" s="139">
        <v>34800</v>
      </c>
      <c r="R45" s="140">
        <v>400</v>
      </c>
      <c r="S45" s="140">
        <f aca="true" t="shared" si="3" ref="S45:S79">Q45*R45</f>
        <v>13920000</v>
      </c>
      <c r="T45" s="140">
        <f aca="true" t="shared" si="4" ref="T45:T79">S45*1.12</f>
        <v>15590400.000000002</v>
      </c>
      <c r="U45" s="139">
        <v>2011</v>
      </c>
      <c r="V45" s="141" t="s">
        <v>1983</v>
      </c>
    </row>
    <row r="46" spans="1:22" s="107" customFormat="1" ht="47.25" customHeight="1">
      <c r="A46" s="129" t="s">
        <v>2026</v>
      </c>
      <c r="B46" s="130" t="s">
        <v>1928</v>
      </c>
      <c r="C46" s="131" t="s">
        <v>1959</v>
      </c>
      <c r="D46" s="132" t="s">
        <v>2027</v>
      </c>
      <c r="E46" s="133" t="s">
        <v>2028</v>
      </c>
      <c r="F46" s="130" t="s">
        <v>1932</v>
      </c>
      <c r="G46" s="134">
        <v>0</v>
      </c>
      <c r="H46" s="135">
        <v>751000000</v>
      </c>
      <c r="I46" s="136" t="s">
        <v>1933</v>
      </c>
      <c r="J46" s="137" t="s">
        <v>1953</v>
      </c>
      <c r="K46" s="130" t="s">
        <v>1954</v>
      </c>
      <c r="L46" s="130" t="s">
        <v>1955</v>
      </c>
      <c r="M46" s="130" t="s">
        <v>1947</v>
      </c>
      <c r="N46" s="130" t="s">
        <v>1956</v>
      </c>
      <c r="O46" s="138">
        <v>796</v>
      </c>
      <c r="P46" s="130" t="s">
        <v>1957</v>
      </c>
      <c r="Q46" s="139">
        <v>2466750</v>
      </c>
      <c r="R46" s="140">
        <v>4</v>
      </c>
      <c r="S46" s="140">
        <f t="shared" si="3"/>
        <v>9867000</v>
      </c>
      <c r="T46" s="140">
        <f t="shared" si="4"/>
        <v>11051040.000000002</v>
      </c>
      <c r="U46" s="139">
        <v>2010</v>
      </c>
      <c r="V46" s="141"/>
    </row>
    <row r="47" spans="1:22" s="153" customFormat="1" ht="47.25" customHeight="1">
      <c r="A47" s="129" t="s">
        <v>2029</v>
      </c>
      <c r="B47" s="130" t="s">
        <v>1928</v>
      </c>
      <c r="C47" s="131" t="s">
        <v>1959</v>
      </c>
      <c r="D47" s="132" t="s">
        <v>2030</v>
      </c>
      <c r="E47" s="133" t="s">
        <v>2031</v>
      </c>
      <c r="F47" s="130" t="s">
        <v>1932</v>
      </c>
      <c r="G47" s="134">
        <v>0</v>
      </c>
      <c r="H47" s="135">
        <v>751000000</v>
      </c>
      <c r="I47" s="136" t="s">
        <v>1933</v>
      </c>
      <c r="J47" s="137" t="s">
        <v>1953</v>
      </c>
      <c r="K47" s="130" t="s">
        <v>1954</v>
      </c>
      <c r="L47" s="130" t="s">
        <v>1955</v>
      </c>
      <c r="M47" s="130" t="s">
        <v>1947</v>
      </c>
      <c r="N47" s="130" t="s">
        <v>1956</v>
      </c>
      <c r="O47" s="138">
        <v>796</v>
      </c>
      <c r="P47" s="130" t="s">
        <v>1957</v>
      </c>
      <c r="Q47" s="139">
        <v>59040</v>
      </c>
      <c r="R47" s="140">
        <v>49</v>
      </c>
      <c r="S47" s="140">
        <f t="shared" si="3"/>
        <v>2892960</v>
      </c>
      <c r="T47" s="140">
        <f t="shared" si="4"/>
        <v>3240115.2</v>
      </c>
      <c r="U47" s="139">
        <v>2010</v>
      </c>
      <c r="V47" s="141"/>
    </row>
    <row r="48" spans="1:22" s="153" customFormat="1" ht="47.25" customHeight="1">
      <c r="A48" s="129" t="s">
        <v>2032</v>
      </c>
      <c r="B48" s="130" t="s">
        <v>1928</v>
      </c>
      <c r="C48" s="131" t="s">
        <v>2000</v>
      </c>
      <c r="D48" s="132" t="s">
        <v>2033</v>
      </c>
      <c r="E48" s="152" t="s">
        <v>2034</v>
      </c>
      <c r="F48" s="130" t="s">
        <v>1932</v>
      </c>
      <c r="G48" s="134">
        <v>0</v>
      </c>
      <c r="H48" s="135">
        <v>751000000</v>
      </c>
      <c r="I48" s="136" t="s">
        <v>1933</v>
      </c>
      <c r="J48" s="137" t="s">
        <v>1953</v>
      </c>
      <c r="K48" s="130" t="s">
        <v>1954</v>
      </c>
      <c r="L48" s="130" t="s">
        <v>1955</v>
      </c>
      <c r="M48" s="130" t="s">
        <v>1947</v>
      </c>
      <c r="N48" s="130" t="s">
        <v>1956</v>
      </c>
      <c r="O48" s="138">
        <v>796</v>
      </c>
      <c r="P48" s="130" t="s">
        <v>1957</v>
      </c>
      <c r="Q48" s="139">
        <v>7618</v>
      </c>
      <c r="R48" s="140">
        <v>114</v>
      </c>
      <c r="S48" s="140">
        <f t="shared" si="3"/>
        <v>868452</v>
      </c>
      <c r="T48" s="140">
        <f t="shared" si="4"/>
        <v>972666.2400000001</v>
      </c>
      <c r="U48" s="139">
        <v>2010</v>
      </c>
      <c r="V48" s="141"/>
    </row>
    <row r="49" spans="1:22" s="107" customFormat="1" ht="47.25" customHeight="1">
      <c r="A49" s="129" t="s">
        <v>2035</v>
      </c>
      <c r="B49" s="130" t="s">
        <v>1928</v>
      </c>
      <c r="C49" s="131" t="s">
        <v>2022</v>
      </c>
      <c r="D49" s="132" t="s">
        <v>2036</v>
      </c>
      <c r="E49" s="133" t="s">
        <v>2037</v>
      </c>
      <c r="F49" s="130" t="s">
        <v>1932</v>
      </c>
      <c r="G49" s="134">
        <v>0</v>
      </c>
      <c r="H49" s="135">
        <v>751000000</v>
      </c>
      <c r="I49" s="136" t="s">
        <v>1933</v>
      </c>
      <c r="J49" s="137" t="s">
        <v>1953</v>
      </c>
      <c r="K49" s="130" t="s">
        <v>1954</v>
      </c>
      <c r="L49" s="130" t="s">
        <v>1955</v>
      </c>
      <c r="M49" s="130" t="s">
        <v>1947</v>
      </c>
      <c r="N49" s="130" t="s">
        <v>1956</v>
      </c>
      <c r="O49" s="138">
        <v>796</v>
      </c>
      <c r="P49" s="130" t="s">
        <v>1957</v>
      </c>
      <c r="Q49" s="139">
        <v>50000</v>
      </c>
      <c r="R49" s="140">
        <v>155</v>
      </c>
      <c r="S49" s="140">
        <f t="shared" si="3"/>
        <v>7750000</v>
      </c>
      <c r="T49" s="140">
        <f t="shared" si="4"/>
        <v>8680000</v>
      </c>
      <c r="U49" s="139">
        <v>2010</v>
      </c>
      <c r="V49" s="141"/>
    </row>
    <row r="50" spans="1:22" s="107" customFormat="1" ht="47.25" customHeight="1">
      <c r="A50" s="129" t="s">
        <v>2038</v>
      </c>
      <c r="B50" s="130" t="s">
        <v>1928</v>
      </c>
      <c r="C50" s="131" t="s">
        <v>2022</v>
      </c>
      <c r="D50" s="132" t="s">
        <v>2039</v>
      </c>
      <c r="E50" s="133" t="s">
        <v>2040</v>
      </c>
      <c r="F50" s="130" t="s">
        <v>1932</v>
      </c>
      <c r="G50" s="134">
        <v>0</v>
      </c>
      <c r="H50" s="135">
        <v>751000000</v>
      </c>
      <c r="I50" s="136" t="s">
        <v>1933</v>
      </c>
      <c r="J50" s="137" t="s">
        <v>1953</v>
      </c>
      <c r="K50" s="130" t="s">
        <v>1954</v>
      </c>
      <c r="L50" s="130" t="s">
        <v>1955</v>
      </c>
      <c r="M50" s="130" t="s">
        <v>1947</v>
      </c>
      <c r="N50" s="130" t="s">
        <v>1956</v>
      </c>
      <c r="O50" s="138">
        <v>796</v>
      </c>
      <c r="P50" s="130" t="s">
        <v>1957</v>
      </c>
      <c r="Q50" s="139">
        <v>4992</v>
      </c>
      <c r="R50" s="140">
        <v>247</v>
      </c>
      <c r="S50" s="140">
        <f t="shared" si="3"/>
        <v>1233024</v>
      </c>
      <c r="T50" s="140">
        <f t="shared" si="4"/>
        <v>1380986.8800000001</v>
      </c>
      <c r="U50" s="139">
        <v>2010</v>
      </c>
      <c r="V50" s="141"/>
    </row>
    <row r="51" spans="1:22" s="107" customFormat="1" ht="47.25" customHeight="1">
      <c r="A51" s="129" t="s">
        <v>2041</v>
      </c>
      <c r="B51" s="130" t="s">
        <v>1928</v>
      </c>
      <c r="C51" s="131" t="s">
        <v>2022</v>
      </c>
      <c r="D51" s="132" t="s">
        <v>2042</v>
      </c>
      <c r="E51" s="133" t="s">
        <v>2043</v>
      </c>
      <c r="F51" s="130" t="s">
        <v>1932</v>
      </c>
      <c r="G51" s="134">
        <v>0</v>
      </c>
      <c r="H51" s="135">
        <v>751000000</v>
      </c>
      <c r="I51" s="136" t="s">
        <v>1933</v>
      </c>
      <c r="J51" s="137" t="s">
        <v>1953</v>
      </c>
      <c r="K51" s="130" t="s">
        <v>1954</v>
      </c>
      <c r="L51" s="130" t="s">
        <v>1955</v>
      </c>
      <c r="M51" s="130" t="s">
        <v>1947</v>
      </c>
      <c r="N51" s="130" t="s">
        <v>1956</v>
      </c>
      <c r="O51" s="138">
        <v>796</v>
      </c>
      <c r="P51" s="130" t="s">
        <v>1957</v>
      </c>
      <c r="Q51" s="139">
        <v>7000</v>
      </c>
      <c r="R51" s="140">
        <v>170</v>
      </c>
      <c r="S51" s="140">
        <f t="shared" si="3"/>
        <v>1190000</v>
      </c>
      <c r="T51" s="140">
        <f t="shared" si="4"/>
        <v>1332800.0000000002</v>
      </c>
      <c r="U51" s="139">
        <v>2010</v>
      </c>
      <c r="V51" s="141"/>
    </row>
    <row r="52" spans="1:22" s="107" customFormat="1" ht="47.25" customHeight="1">
      <c r="A52" s="129" t="s">
        <v>2044</v>
      </c>
      <c r="B52" s="130" t="s">
        <v>1928</v>
      </c>
      <c r="C52" s="131" t="s">
        <v>1959</v>
      </c>
      <c r="D52" s="132" t="s">
        <v>2045</v>
      </c>
      <c r="E52" s="133" t="s">
        <v>2046</v>
      </c>
      <c r="F52" s="130" t="s">
        <v>1932</v>
      </c>
      <c r="G52" s="134">
        <v>0</v>
      </c>
      <c r="H52" s="135">
        <v>751000000</v>
      </c>
      <c r="I52" s="136" t="s">
        <v>1933</v>
      </c>
      <c r="J52" s="137" t="s">
        <v>1953</v>
      </c>
      <c r="K52" s="130" t="s">
        <v>1954</v>
      </c>
      <c r="L52" s="130" t="s">
        <v>1955</v>
      </c>
      <c r="M52" s="130" t="s">
        <v>1947</v>
      </c>
      <c r="N52" s="130" t="s">
        <v>1956</v>
      </c>
      <c r="O52" s="138">
        <v>796</v>
      </c>
      <c r="P52" s="130" t="s">
        <v>1957</v>
      </c>
      <c r="Q52" s="139">
        <v>5300000</v>
      </c>
      <c r="R52" s="140">
        <v>14</v>
      </c>
      <c r="S52" s="140">
        <f t="shared" si="3"/>
        <v>74200000</v>
      </c>
      <c r="T52" s="140">
        <f t="shared" si="4"/>
        <v>83104000.00000001</v>
      </c>
      <c r="U52" s="139">
        <v>2010</v>
      </c>
      <c r="V52" s="141"/>
    </row>
    <row r="53" spans="1:22" s="107" customFormat="1" ht="47.25" customHeight="1">
      <c r="A53" s="129" t="s">
        <v>2047</v>
      </c>
      <c r="B53" s="130" t="s">
        <v>1928</v>
      </c>
      <c r="C53" s="131" t="s">
        <v>2048</v>
      </c>
      <c r="D53" s="132" t="s">
        <v>2049</v>
      </c>
      <c r="E53" s="133" t="s">
        <v>2050</v>
      </c>
      <c r="F53" s="130" t="s">
        <v>1932</v>
      </c>
      <c r="G53" s="134">
        <v>0</v>
      </c>
      <c r="H53" s="135">
        <v>751000000</v>
      </c>
      <c r="I53" s="136" t="s">
        <v>1933</v>
      </c>
      <c r="J53" s="137" t="s">
        <v>1953</v>
      </c>
      <c r="K53" s="130" t="s">
        <v>1954</v>
      </c>
      <c r="L53" s="130" t="s">
        <v>1955</v>
      </c>
      <c r="M53" s="130" t="s">
        <v>1947</v>
      </c>
      <c r="N53" s="130" t="s">
        <v>1956</v>
      </c>
      <c r="O53" s="138">
        <v>796</v>
      </c>
      <c r="P53" s="130" t="s">
        <v>1957</v>
      </c>
      <c r="Q53" s="139"/>
      <c r="R53" s="140"/>
      <c r="S53" s="140"/>
      <c r="T53" s="140"/>
      <c r="U53" s="139">
        <v>2010</v>
      </c>
      <c r="V53" s="141"/>
    </row>
    <row r="54" spans="1:22" s="107" customFormat="1" ht="47.25" customHeight="1">
      <c r="A54" s="129" t="s">
        <v>1868</v>
      </c>
      <c r="B54" s="130" t="s">
        <v>1928</v>
      </c>
      <c r="C54" s="131" t="s">
        <v>2048</v>
      </c>
      <c r="D54" s="132" t="s">
        <v>2049</v>
      </c>
      <c r="E54" s="133" t="s">
        <v>2050</v>
      </c>
      <c r="F54" s="130" t="s">
        <v>1932</v>
      </c>
      <c r="G54" s="134">
        <v>60</v>
      </c>
      <c r="H54" s="135">
        <v>751000000</v>
      </c>
      <c r="I54" s="136" t="s">
        <v>1933</v>
      </c>
      <c r="J54" s="137" t="s">
        <v>1869</v>
      </c>
      <c r="K54" s="130" t="s">
        <v>1954</v>
      </c>
      <c r="L54" s="130" t="s">
        <v>1955</v>
      </c>
      <c r="M54" s="130" t="s">
        <v>1947</v>
      </c>
      <c r="N54" s="130" t="s">
        <v>1857</v>
      </c>
      <c r="O54" s="138">
        <v>796</v>
      </c>
      <c r="P54" s="130" t="s">
        <v>1957</v>
      </c>
      <c r="Q54" s="139">
        <f>2240000+1089041</f>
        <v>3329041</v>
      </c>
      <c r="R54" s="140">
        <v>3</v>
      </c>
      <c r="S54" s="140">
        <v>7950000</v>
      </c>
      <c r="T54" s="140">
        <f>S54*1.12</f>
        <v>8904000</v>
      </c>
      <c r="U54" s="139">
        <v>2010</v>
      </c>
      <c r="V54" s="141"/>
    </row>
    <row r="55" spans="1:22" s="107" customFormat="1" ht="47.25" customHeight="1">
      <c r="A55" s="129" t="s">
        <v>2051</v>
      </c>
      <c r="B55" s="130" t="s">
        <v>1928</v>
      </c>
      <c r="C55" s="131" t="s">
        <v>2052</v>
      </c>
      <c r="D55" s="132" t="s">
        <v>2053</v>
      </c>
      <c r="E55" s="133" t="s">
        <v>2054</v>
      </c>
      <c r="F55" s="130" t="s">
        <v>1932</v>
      </c>
      <c r="G55" s="134">
        <v>0</v>
      </c>
      <c r="H55" s="135">
        <v>751000000</v>
      </c>
      <c r="I55" s="136" t="s">
        <v>1933</v>
      </c>
      <c r="J55" s="137" t="s">
        <v>1953</v>
      </c>
      <c r="K55" s="130" t="s">
        <v>1954</v>
      </c>
      <c r="L55" s="130" t="s">
        <v>1955</v>
      </c>
      <c r="M55" s="130" t="s">
        <v>1947</v>
      </c>
      <c r="N55" s="130" t="s">
        <v>1956</v>
      </c>
      <c r="O55" s="138">
        <v>796</v>
      </c>
      <c r="P55" s="130" t="s">
        <v>1957</v>
      </c>
      <c r="Q55" s="139">
        <v>609500</v>
      </c>
      <c r="R55" s="140">
        <v>2.9484003281378177</v>
      </c>
      <c r="S55" s="140">
        <f t="shared" si="3"/>
        <v>1797050</v>
      </c>
      <c r="T55" s="140">
        <f t="shared" si="4"/>
        <v>2012696.0000000002</v>
      </c>
      <c r="U55" s="139">
        <v>2010</v>
      </c>
      <c r="V55" s="141"/>
    </row>
    <row r="56" spans="1:22" s="107" customFormat="1" ht="47.25" customHeight="1">
      <c r="A56" s="129" t="s">
        <v>2055</v>
      </c>
      <c r="B56" s="130" t="s">
        <v>1928</v>
      </c>
      <c r="C56" s="131" t="s">
        <v>2056</v>
      </c>
      <c r="D56" s="132" t="s">
        <v>2057</v>
      </c>
      <c r="E56" s="133" t="s">
        <v>2058</v>
      </c>
      <c r="F56" s="130" t="s">
        <v>1932</v>
      </c>
      <c r="G56" s="134">
        <v>0</v>
      </c>
      <c r="H56" s="135">
        <v>751000000</v>
      </c>
      <c r="I56" s="136" t="s">
        <v>1933</v>
      </c>
      <c r="J56" s="137" t="s">
        <v>1953</v>
      </c>
      <c r="K56" s="130" t="s">
        <v>1954</v>
      </c>
      <c r="L56" s="130" t="s">
        <v>1955</v>
      </c>
      <c r="M56" s="130" t="s">
        <v>1947</v>
      </c>
      <c r="N56" s="130" t="s">
        <v>1956</v>
      </c>
      <c r="O56" s="138">
        <v>796</v>
      </c>
      <c r="P56" s="130" t="s">
        <v>1957</v>
      </c>
      <c r="Q56" s="139">
        <v>156000</v>
      </c>
      <c r="R56" s="140">
        <v>24</v>
      </c>
      <c r="S56" s="140">
        <f t="shared" si="3"/>
        <v>3744000</v>
      </c>
      <c r="T56" s="140">
        <f t="shared" si="4"/>
        <v>4193280.0000000005</v>
      </c>
      <c r="U56" s="139">
        <v>2010</v>
      </c>
      <c r="V56" s="141"/>
    </row>
    <row r="57" spans="1:22" s="107" customFormat="1" ht="47.25" customHeight="1">
      <c r="A57" s="129" t="s">
        <v>2059</v>
      </c>
      <c r="B57" s="130" t="s">
        <v>1928</v>
      </c>
      <c r="C57" s="131" t="s">
        <v>2056</v>
      </c>
      <c r="D57" s="132" t="s">
        <v>2060</v>
      </c>
      <c r="E57" s="133" t="s">
        <v>2061</v>
      </c>
      <c r="F57" s="130" t="s">
        <v>1932</v>
      </c>
      <c r="G57" s="134">
        <v>0</v>
      </c>
      <c r="H57" s="135">
        <v>751000000</v>
      </c>
      <c r="I57" s="136" t="s">
        <v>1933</v>
      </c>
      <c r="J57" s="137" t="s">
        <v>1953</v>
      </c>
      <c r="K57" s="130" t="s">
        <v>1954</v>
      </c>
      <c r="L57" s="130" t="s">
        <v>1955</v>
      </c>
      <c r="M57" s="130" t="s">
        <v>1947</v>
      </c>
      <c r="N57" s="130" t="s">
        <v>1956</v>
      </c>
      <c r="O57" s="138">
        <v>796</v>
      </c>
      <c r="P57" s="130" t="s">
        <v>1957</v>
      </c>
      <c r="Q57" s="139">
        <v>84000</v>
      </c>
      <c r="R57" s="140">
        <v>38</v>
      </c>
      <c r="S57" s="140">
        <f t="shared" si="3"/>
        <v>3192000</v>
      </c>
      <c r="T57" s="140">
        <f t="shared" si="4"/>
        <v>3575040.0000000005</v>
      </c>
      <c r="U57" s="139">
        <v>2010</v>
      </c>
      <c r="V57" s="141"/>
    </row>
    <row r="58" spans="1:22" s="107" customFormat="1" ht="47.25" customHeight="1">
      <c r="A58" s="129" t="s">
        <v>2062</v>
      </c>
      <c r="B58" s="130" t="s">
        <v>1928</v>
      </c>
      <c r="C58" s="131" t="s">
        <v>2056</v>
      </c>
      <c r="D58" s="132" t="s">
        <v>2063</v>
      </c>
      <c r="E58" s="133" t="s">
        <v>2064</v>
      </c>
      <c r="F58" s="130" t="s">
        <v>1932</v>
      </c>
      <c r="G58" s="134">
        <v>0</v>
      </c>
      <c r="H58" s="135">
        <v>751000000</v>
      </c>
      <c r="I58" s="136" t="s">
        <v>1933</v>
      </c>
      <c r="J58" s="137" t="s">
        <v>1953</v>
      </c>
      <c r="K58" s="130" t="s">
        <v>1954</v>
      </c>
      <c r="L58" s="130" t="s">
        <v>1955</v>
      </c>
      <c r="M58" s="130" t="s">
        <v>1947</v>
      </c>
      <c r="N58" s="130" t="s">
        <v>1956</v>
      </c>
      <c r="O58" s="138">
        <v>796</v>
      </c>
      <c r="P58" s="130" t="s">
        <v>1957</v>
      </c>
      <c r="Q58" s="139">
        <v>72000</v>
      </c>
      <c r="R58" s="140">
        <v>38</v>
      </c>
      <c r="S58" s="140">
        <f t="shared" si="3"/>
        <v>2736000</v>
      </c>
      <c r="T58" s="140">
        <f t="shared" si="4"/>
        <v>3064320.0000000005</v>
      </c>
      <c r="U58" s="139">
        <v>2010</v>
      </c>
      <c r="V58" s="141"/>
    </row>
    <row r="59" spans="1:22" s="107" customFormat="1" ht="47.25" customHeight="1">
      <c r="A59" s="129" t="s">
        <v>2065</v>
      </c>
      <c r="B59" s="130" t="s">
        <v>1928</v>
      </c>
      <c r="C59" s="131" t="s">
        <v>2066</v>
      </c>
      <c r="D59" s="132" t="s">
        <v>2067</v>
      </c>
      <c r="E59" s="133" t="s">
        <v>2068</v>
      </c>
      <c r="F59" s="130" t="s">
        <v>1932</v>
      </c>
      <c r="G59" s="134">
        <v>0</v>
      </c>
      <c r="H59" s="135">
        <v>751000000</v>
      </c>
      <c r="I59" s="136" t="s">
        <v>1933</v>
      </c>
      <c r="J59" s="137" t="s">
        <v>1953</v>
      </c>
      <c r="K59" s="130" t="s">
        <v>1954</v>
      </c>
      <c r="L59" s="130" t="s">
        <v>1955</v>
      </c>
      <c r="M59" s="130" t="s">
        <v>1947</v>
      </c>
      <c r="N59" s="130" t="s">
        <v>1956</v>
      </c>
      <c r="O59" s="138">
        <v>796</v>
      </c>
      <c r="P59" s="130" t="s">
        <v>1957</v>
      </c>
      <c r="Q59" s="139">
        <v>2300000</v>
      </c>
      <c r="R59" s="140">
        <v>7.54</v>
      </c>
      <c r="S59" s="140">
        <f t="shared" si="3"/>
        <v>17342000</v>
      </c>
      <c r="T59" s="140">
        <f t="shared" si="4"/>
        <v>19423040</v>
      </c>
      <c r="U59" s="139">
        <v>2010</v>
      </c>
      <c r="V59" s="141"/>
    </row>
    <row r="60" spans="1:22" s="107" customFormat="1" ht="47.25" customHeight="1">
      <c r="A60" s="129" t="s">
        <v>2069</v>
      </c>
      <c r="B60" s="130" t="s">
        <v>1928</v>
      </c>
      <c r="C60" s="131" t="s">
        <v>1959</v>
      </c>
      <c r="D60" s="132" t="s">
        <v>2070</v>
      </c>
      <c r="E60" s="133" t="s">
        <v>2071</v>
      </c>
      <c r="F60" s="130" t="s">
        <v>1932</v>
      </c>
      <c r="G60" s="134">
        <v>0</v>
      </c>
      <c r="H60" s="135">
        <v>751000000</v>
      </c>
      <c r="I60" s="136" t="s">
        <v>1933</v>
      </c>
      <c r="J60" s="137" t="s">
        <v>1953</v>
      </c>
      <c r="K60" s="130" t="s">
        <v>1954</v>
      </c>
      <c r="L60" s="130" t="s">
        <v>1955</v>
      </c>
      <c r="M60" s="130" t="s">
        <v>1947</v>
      </c>
      <c r="N60" s="130" t="s">
        <v>1956</v>
      </c>
      <c r="O60" s="138">
        <v>796</v>
      </c>
      <c r="P60" s="130" t="s">
        <v>1957</v>
      </c>
      <c r="Q60" s="139"/>
      <c r="R60" s="140">
        <v>4</v>
      </c>
      <c r="S60" s="140"/>
      <c r="T60" s="140"/>
      <c r="U60" s="139">
        <v>2010</v>
      </c>
      <c r="V60" s="141"/>
    </row>
    <row r="61" spans="1:22" s="107" customFormat="1" ht="47.25" customHeight="1">
      <c r="A61" s="129" t="s">
        <v>1870</v>
      </c>
      <c r="B61" s="130" t="s">
        <v>1928</v>
      </c>
      <c r="C61" s="131" t="s">
        <v>1959</v>
      </c>
      <c r="D61" s="132" t="s">
        <v>2070</v>
      </c>
      <c r="E61" s="133" t="s">
        <v>2071</v>
      </c>
      <c r="F61" s="130" t="s">
        <v>1932</v>
      </c>
      <c r="G61" s="134">
        <v>60</v>
      </c>
      <c r="H61" s="135">
        <v>751000000</v>
      </c>
      <c r="I61" s="136" t="s">
        <v>1933</v>
      </c>
      <c r="J61" s="137" t="s">
        <v>1869</v>
      </c>
      <c r="K61" s="130" t="s">
        <v>1954</v>
      </c>
      <c r="L61" s="130" t="s">
        <v>1955</v>
      </c>
      <c r="M61" s="130" t="s">
        <v>1947</v>
      </c>
      <c r="N61" s="130" t="s">
        <v>1857</v>
      </c>
      <c r="O61" s="138">
        <v>796</v>
      </c>
      <c r="P61" s="130" t="s">
        <v>1957</v>
      </c>
      <c r="Q61" s="139">
        <f>1200000+210</f>
        <v>1200210</v>
      </c>
      <c r="R61" s="140">
        <v>4</v>
      </c>
      <c r="S61" s="140">
        <f>4800000+1680000</f>
        <v>6480000</v>
      </c>
      <c r="T61" s="140">
        <f t="shared" si="4"/>
        <v>7257600.000000001</v>
      </c>
      <c r="U61" s="139">
        <v>2010</v>
      </c>
      <c r="V61" s="141"/>
    </row>
    <row r="62" spans="1:22" s="107" customFormat="1" ht="47.25" customHeight="1">
      <c r="A62" s="129" t="s">
        <v>2072</v>
      </c>
      <c r="B62" s="130" t="s">
        <v>1928</v>
      </c>
      <c r="C62" s="131" t="s">
        <v>1959</v>
      </c>
      <c r="D62" s="132" t="s">
        <v>2073</v>
      </c>
      <c r="E62" s="133" t="s">
        <v>2074</v>
      </c>
      <c r="F62" s="130" t="s">
        <v>1932</v>
      </c>
      <c r="G62" s="134">
        <v>0</v>
      </c>
      <c r="H62" s="135">
        <v>751000000</v>
      </c>
      <c r="I62" s="136" t="s">
        <v>1933</v>
      </c>
      <c r="J62" s="137" t="s">
        <v>1953</v>
      </c>
      <c r="K62" s="130" t="s">
        <v>1954</v>
      </c>
      <c r="L62" s="130" t="s">
        <v>1955</v>
      </c>
      <c r="M62" s="130" t="s">
        <v>1947</v>
      </c>
      <c r="N62" s="130" t="s">
        <v>1956</v>
      </c>
      <c r="O62" s="138">
        <v>796</v>
      </c>
      <c r="P62" s="130" t="s">
        <v>1957</v>
      </c>
      <c r="Q62" s="139"/>
      <c r="R62" s="140">
        <v>4</v>
      </c>
      <c r="S62" s="140"/>
      <c r="T62" s="140"/>
      <c r="U62" s="139">
        <v>2010</v>
      </c>
      <c r="V62" s="141"/>
    </row>
    <row r="63" spans="1:22" s="107" customFormat="1" ht="47.25" customHeight="1">
      <c r="A63" s="129" t="s">
        <v>1871</v>
      </c>
      <c r="B63" s="130" t="s">
        <v>1928</v>
      </c>
      <c r="C63" s="131" t="s">
        <v>1959</v>
      </c>
      <c r="D63" s="132" t="s">
        <v>2073</v>
      </c>
      <c r="E63" s="133" t="s">
        <v>2074</v>
      </c>
      <c r="F63" s="130" t="s">
        <v>1932</v>
      </c>
      <c r="G63" s="134">
        <v>0</v>
      </c>
      <c r="H63" s="135">
        <v>751000000</v>
      </c>
      <c r="I63" s="136" t="s">
        <v>1933</v>
      </c>
      <c r="J63" s="137" t="s">
        <v>1953</v>
      </c>
      <c r="K63" s="130" t="s">
        <v>1954</v>
      </c>
      <c r="L63" s="130" t="s">
        <v>1955</v>
      </c>
      <c r="M63" s="130" t="s">
        <v>1947</v>
      </c>
      <c r="N63" s="130" t="s">
        <v>1857</v>
      </c>
      <c r="O63" s="138">
        <v>796</v>
      </c>
      <c r="P63" s="130" t="s">
        <v>1957</v>
      </c>
      <c r="Q63" s="139">
        <f>1950000+1300000</f>
        <v>3250000</v>
      </c>
      <c r="R63" s="140">
        <v>4</v>
      </c>
      <c r="S63" s="140">
        <f>Q63*R63</f>
        <v>13000000</v>
      </c>
      <c r="T63" s="140">
        <f>S63*1.12</f>
        <v>14560000.000000002</v>
      </c>
      <c r="U63" s="139">
        <v>2010</v>
      </c>
      <c r="V63" s="141"/>
    </row>
    <row r="64" spans="1:22" s="107" customFormat="1" ht="47.25" customHeight="1">
      <c r="A64" s="129" t="s">
        <v>2075</v>
      </c>
      <c r="B64" s="130" t="s">
        <v>1928</v>
      </c>
      <c r="C64" s="131" t="s">
        <v>2076</v>
      </c>
      <c r="D64" s="132" t="s">
        <v>2077</v>
      </c>
      <c r="E64" s="133" t="s">
        <v>2078</v>
      </c>
      <c r="F64" s="130" t="s">
        <v>1932</v>
      </c>
      <c r="G64" s="134">
        <v>0</v>
      </c>
      <c r="H64" s="135">
        <v>751000000</v>
      </c>
      <c r="I64" s="136" t="s">
        <v>1933</v>
      </c>
      <c r="J64" s="137" t="s">
        <v>1953</v>
      </c>
      <c r="K64" s="130" t="s">
        <v>1954</v>
      </c>
      <c r="L64" s="130" t="s">
        <v>1955</v>
      </c>
      <c r="M64" s="130" t="s">
        <v>1947</v>
      </c>
      <c r="N64" s="130" t="s">
        <v>1956</v>
      </c>
      <c r="O64" s="138">
        <v>796</v>
      </c>
      <c r="P64" s="130" t="s">
        <v>1957</v>
      </c>
      <c r="Q64" s="139">
        <v>120000</v>
      </c>
      <c r="R64" s="140">
        <v>37</v>
      </c>
      <c r="S64" s="140">
        <f t="shared" si="3"/>
        <v>4440000</v>
      </c>
      <c r="T64" s="140">
        <f t="shared" si="4"/>
        <v>4972800.000000001</v>
      </c>
      <c r="U64" s="139">
        <v>2010</v>
      </c>
      <c r="V64" s="141"/>
    </row>
    <row r="65" spans="1:22" s="107" customFormat="1" ht="47.25" customHeight="1">
      <c r="A65" s="129" t="s">
        <v>2079</v>
      </c>
      <c r="B65" s="130" t="s">
        <v>1928</v>
      </c>
      <c r="C65" s="131" t="s">
        <v>1950</v>
      </c>
      <c r="D65" s="132" t="s">
        <v>2080</v>
      </c>
      <c r="E65" s="133" t="s">
        <v>2081</v>
      </c>
      <c r="F65" s="130" t="s">
        <v>1932</v>
      </c>
      <c r="G65" s="134">
        <v>0</v>
      </c>
      <c r="H65" s="135">
        <v>751000000</v>
      </c>
      <c r="I65" s="136" t="s">
        <v>1933</v>
      </c>
      <c r="J65" s="137" t="s">
        <v>1953</v>
      </c>
      <c r="K65" s="130" t="s">
        <v>1954</v>
      </c>
      <c r="L65" s="130" t="s">
        <v>1955</v>
      </c>
      <c r="M65" s="130" t="s">
        <v>1947</v>
      </c>
      <c r="N65" s="130" t="s">
        <v>1956</v>
      </c>
      <c r="O65" s="138">
        <v>796</v>
      </c>
      <c r="P65" s="130" t="s">
        <v>1957</v>
      </c>
      <c r="Q65" s="139">
        <v>1242000</v>
      </c>
      <c r="R65" s="140">
        <v>6</v>
      </c>
      <c r="S65" s="140">
        <f t="shared" si="3"/>
        <v>7452000</v>
      </c>
      <c r="T65" s="140">
        <f t="shared" si="4"/>
        <v>8346240.000000001</v>
      </c>
      <c r="U65" s="139">
        <v>2010</v>
      </c>
      <c r="V65" s="141"/>
    </row>
    <row r="66" spans="1:22" s="107" customFormat="1" ht="47.25" customHeight="1">
      <c r="A66" s="129" t="s">
        <v>2082</v>
      </c>
      <c r="B66" s="130" t="s">
        <v>1928</v>
      </c>
      <c r="C66" s="131" t="s">
        <v>2083</v>
      </c>
      <c r="D66" s="132" t="s">
        <v>2084</v>
      </c>
      <c r="E66" s="133" t="s">
        <v>2085</v>
      </c>
      <c r="F66" s="130" t="s">
        <v>1932</v>
      </c>
      <c r="G66" s="134">
        <v>0</v>
      </c>
      <c r="H66" s="135">
        <v>751000000</v>
      </c>
      <c r="I66" s="136" t="s">
        <v>1933</v>
      </c>
      <c r="J66" s="137" t="s">
        <v>1953</v>
      </c>
      <c r="K66" s="130" t="s">
        <v>1954</v>
      </c>
      <c r="L66" s="130" t="s">
        <v>1955</v>
      </c>
      <c r="M66" s="130" t="s">
        <v>1947</v>
      </c>
      <c r="N66" s="130" t="s">
        <v>1956</v>
      </c>
      <c r="O66" s="138">
        <v>796</v>
      </c>
      <c r="P66" s="130" t="s">
        <v>1957</v>
      </c>
      <c r="Q66" s="139">
        <v>1000000</v>
      </c>
      <c r="R66" s="140">
        <v>9</v>
      </c>
      <c r="S66" s="140">
        <f t="shared" si="3"/>
        <v>9000000</v>
      </c>
      <c r="T66" s="140">
        <f t="shared" si="4"/>
        <v>10080000.000000002</v>
      </c>
      <c r="U66" s="139">
        <v>2010</v>
      </c>
      <c r="V66" s="141"/>
    </row>
    <row r="67" spans="1:22" s="107" customFormat="1" ht="47.25" customHeight="1">
      <c r="A67" s="129" t="s">
        <v>2086</v>
      </c>
      <c r="B67" s="130" t="s">
        <v>1928</v>
      </c>
      <c r="C67" s="131" t="s">
        <v>2087</v>
      </c>
      <c r="D67" s="132" t="s">
        <v>2088</v>
      </c>
      <c r="E67" s="133" t="s">
        <v>2089</v>
      </c>
      <c r="F67" s="130" t="s">
        <v>1932</v>
      </c>
      <c r="G67" s="134">
        <v>0</v>
      </c>
      <c r="H67" s="135">
        <v>751000000</v>
      </c>
      <c r="I67" s="136" t="s">
        <v>1933</v>
      </c>
      <c r="J67" s="137" t="s">
        <v>1953</v>
      </c>
      <c r="K67" s="130" t="s">
        <v>1954</v>
      </c>
      <c r="L67" s="130" t="s">
        <v>1955</v>
      </c>
      <c r="M67" s="130" t="s">
        <v>1947</v>
      </c>
      <c r="N67" s="130" t="s">
        <v>1956</v>
      </c>
      <c r="O67" s="138">
        <v>796</v>
      </c>
      <c r="P67" s="130" t="s">
        <v>1957</v>
      </c>
      <c r="Q67" s="139">
        <v>600000</v>
      </c>
      <c r="R67" s="140">
        <v>16</v>
      </c>
      <c r="S67" s="140">
        <f t="shared" si="3"/>
        <v>9600000</v>
      </c>
      <c r="T67" s="140">
        <f t="shared" si="4"/>
        <v>10752000.000000002</v>
      </c>
      <c r="U67" s="139">
        <v>2010</v>
      </c>
      <c r="V67" s="141"/>
    </row>
    <row r="68" spans="1:22" s="107" customFormat="1" ht="47.25" customHeight="1">
      <c r="A68" s="129" t="s">
        <v>2090</v>
      </c>
      <c r="B68" s="130" t="s">
        <v>1928</v>
      </c>
      <c r="C68" s="131" t="s">
        <v>1959</v>
      </c>
      <c r="D68" s="132" t="s">
        <v>2091</v>
      </c>
      <c r="E68" s="133" t="s">
        <v>2092</v>
      </c>
      <c r="F68" s="130" t="s">
        <v>1932</v>
      </c>
      <c r="G68" s="134">
        <v>0</v>
      </c>
      <c r="H68" s="135">
        <v>751000000</v>
      </c>
      <c r="I68" s="136" t="s">
        <v>1933</v>
      </c>
      <c r="J68" s="137" t="s">
        <v>1953</v>
      </c>
      <c r="K68" s="130" t="s">
        <v>1954</v>
      </c>
      <c r="L68" s="130" t="s">
        <v>1955</v>
      </c>
      <c r="M68" s="130" t="s">
        <v>1947</v>
      </c>
      <c r="N68" s="130" t="s">
        <v>1956</v>
      </c>
      <c r="O68" s="138">
        <v>796</v>
      </c>
      <c r="P68" s="130" t="s">
        <v>1957</v>
      </c>
      <c r="Q68" s="139">
        <v>360000</v>
      </c>
      <c r="R68" s="140">
        <v>3</v>
      </c>
      <c r="S68" s="140">
        <f t="shared" si="3"/>
        <v>1080000</v>
      </c>
      <c r="T68" s="140">
        <f t="shared" si="4"/>
        <v>1209600</v>
      </c>
      <c r="U68" s="139">
        <v>2010</v>
      </c>
      <c r="V68" s="141"/>
    </row>
    <row r="69" spans="1:22" s="107" customFormat="1" ht="47.25" customHeight="1">
      <c r="A69" s="129" t="s">
        <v>2093</v>
      </c>
      <c r="B69" s="130" t="s">
        <v>1928</v>
      </c>
      <c r="C69" s="131" t="s">
        <v>1950</v>
      </c>
      <c r="D69" s="132" t="s">
        <v>2094</v>
      </c>
      <c r="E69" s="133" t="s">
        <v>2095</v>
      </c>
      <c r="F69" s="130" t="s">
        <v>1932</v>
      </c>
      <c r="G69" s="134">
        <v>0</v>
      </c>
      <c r="H69" s="135">
        <v>751000000</v>
      </c>
      <c r="I69" s="136" t="s">
        <v>1933</v>
      </c>
      <c r="J69" s="137" t="s">
        <v>1953</v>
      </c>
      <c r="K69" s="130" t="s">
        <v>1954</v>
      </c>
      <c r="L69" s="130" t="s">
        <v>1955</v>
      </c>
      <c r="M69" s="130" t="s">
        <v>1947</v>
      </c>
      <c r="N69" s="130" t="s">
        <v>1956</v>
      </c>
      <c r="O69" s="138">
        <v>796</v>
      </c>
      <c r="P69" s="130" t="s">
        <v>1957</v>
      </c>
      <c r="Q69" s="139">
        <v>115</v>
      </c>
      <c r="R69" s="140">
        <v>9200</v>
      </c>
      <c r="S69" s="140">
        <f t="shared" si="3"/>
        <v>1058000</v>
      </c>
      <c r="T69" s="140">
        <f t="shared" si="4"/>
        <v>1184960</v>
      </c>
      <c r="U69" s="139">
        <v>2010</v>
      </c>
      <c r="V69" s="141"/>
    </row>
    <row r="70" spans="1:22" s="153" customFormat="1" ht="47.25" customHeight="1">
      <c r="A70" s="129" t="s">
        <v>2096</v>
      </c>
      <c r="B70" s="130" t="s">
        <v>1928</v>
      </c>
      <c r="C70" s="131" t="s">
        <v>1950</v>
      </c>
      <c r="D70" s="132" t="s">
        <v>2097</v>
      </c>
      <c r="E70" s="133" t="s">
        <v>2098</v>
      </c>
      <c r="F70" s="130" t="s">
        <v>1932</v>
      </c>
      <c r="G70" s="134">
        <v>0</v>
      </c>
      <c r="H70" s="135">
        <v>751000000</v>
      </c>
      <c r="I70" s="136" t="s">
        <v>1933</v>
      </c>
      <c r="J70" s="137" t="s">
        <v>1953</v>
      </c>
      <c r="K70" s="130" t="s">
        <v>1954</v>
      </c>
      <c r="L70" s="130" t="s">
        <v>1955</v>
      </c>
      <c r="M70" s="130" t="s">
        <v>1947</v>
      </c>
      <c r="N70" s="130" t="s">
        <v>1956</v>
      </c>
      <c r="O70" s="138">
        <v>796</v>
      </c>
      <c r="P70" s="130" t="s">
        <v>1957</v>
      </c>
      <c r="Q70" s="139">
        <v>46</v>
      </c>
      <c r="R70" s="140">
        <v>3086</v>
      </c>
      <c r="S70" s="140">
        <f t="shared" si="3"/>
        <v>141956</v>
      </c>
      <c r="T70" s="140">
        <f t="shared" si="4"/>
        <v>158990.72</v>
      </c>
      <c r="U70" s="139">
        <v>2010</v>
      </c>
      <c r="V70" s="141"/>
    </row>
    <row r="71" spans="1:22" s="107" customFormat="1" ht="47.25" customHeight="1">
      <c r="A71" s="129" t="s">
        <v>2099</v>
      </c>
      <c r="B71" s="130" t="s">
        <v>1928</v>
      </c>
      <c r="C71" s="131" t="s">
        <v>2100</v>
      </c>
      <c r="D71" s="132" t="s">
        <v>2101</v>
      </c>
      <c r="E71" s="133" t="s">
        <v>2102</v>
      </c>
      <c r="F71" s="130" t="s">
        <v>1932</v>
      </c>
      <c r="G71" s="134">
        <v>0</v>
      </c>
      <c r="H71" s="135">
        <v>751000000</v>
      </c>
      <c r="I71" s="136" t="s">
        <v>1933</v>
      </c>
      <c r="J71" s="137" t="s">
        <v>1953</v>
      </c>
      <c r="K71" s="130" t="s">
        <v>1954</v>
      </c>
      <c r="L71" s="130" t="s">
        <v>1955</v>
      </c>
      <c r="M71" s="130" t="s">
        <v>1947</v>
      </c>
      <c r="N71" s="130" t="s">
        <v>1956</v>
      </c>
      <c r="O71" s="138">
        <v>796</v>
      </c>
      <c r="P71" s="130" t="s">
        <v>1957</v>
      </c>
      <c r="Q71" s="139">
        <v>50</v>
      </c>
      <c r="R71" s="140">
        <v>3750</v>
      </c>
      <c r="S71" s="140">
        <f t="shared" si="3"/>
        <v>187500</v>
      </c>
      <c r="T71" s="140">
        <f t="shared" si="4"/>
        <v>210000.00000000003</v>
      </c>
      <c r="U71" s="139">
        <v>2010</v>
      </c>
      <c r="V71" s="141"/>
    </row>
    <row r="72" spans="1:22" s="107" customFormat="1" ht="47.25" customHeight="1">
      <c r="A72" s="129" t="s">
        <v>2103</v>
      </c>
      <c r="B72" s="130" t="s">
        <v>1928</v>
      </c>
      <c r="C72" s="131" t="s">
        <v>1950</v>
      </c>
      <c r="D72" s="132" t="s">
        <v>2104</v>
      </c>
      <c r="E72" s="133" t="s">
        <v>2105</v>
      </c>
      <c r="F72" s="130" t="s">
        <v>1932</v>
      </c>
      <c r="G72" s="134">
        <v>0</v>
      </c>
      <c r="H72" s="135">
        <v>751000000</v>
      </c>
      <c r="I72" s="136" t="s">
        <v>1933</v>
      </c>
      <c r="J72" s="137" t="s">
        <v>1953</v>
      </c>
      <c r="K72" s="130" t="s">
        <v>1954</v>
      </c>
      <c r="L72" s="130" t="s">
        <v>1955</v>
      </c>
      <c r="M72" s="130" t="s">
        <v>1947</v>
      </c>
      <c r="N72" s="130" t="s">
        <v>1956</v>
      </c>
      <c r="O72" s="138">
        <v>796</v>
      </c>
      <c r="P72" s="130" t="s">
        <v>1957</v>
      </c>
      <c r="Q72" s="139">
        <v>184</v>
      </c>
      <c r="R72" s="140">
        <v>696</v>
      </c>
      <c r="S72" s="140">
        <f t="shared" si="3"/>
        <v>128064</v>
      </c>
      <c r="T72" s="140">
        <f t="shared" si="4"/>
        <v>143431.68000000002</v>
      </c>
      <c r="U72" s="139">
        <v>2010</v>
      </c>
      <c r="V72" s="141"/>
    </row>
    <row r="73" spans="1:22" s="107" customFormat="1" ht="47.25" customHeight="1">
      <c r="A73" s="129" t="s">
        <v>2106</v>
      </c>
      <c r="B73" s="130" t="s">
        <v>1928</v>
      </c>
      <c r="C73" s="131" t="s">
        <v>2000</v>
      </c>
      <c r="D73" s="132" t="s">
        <v>2107</v>
      </c>
      <c r="E73" s="133" t="s">
        <v>2108</v>
      </c>
      <c r="F73" s="130" t="s">
        <v>1932</v>
      </c>
      <c r="G73" s="134">
        <v>0</v>
      </c>
      <c r="H73" s="135">
        <v>751000000</v>
      </c>
      <c r="I73" s="136" t="s">
        <v>1933</v>
      </c>
      <c r="J73" s="137" t="s">
        <v>1953</v>
      </c>
      <c r="K73" s="130" t="s">
        <v>1954</v>
      </c>
      <c r="L73" s="130" t="s">
        <v>1955</v>
      </c>
      <c r="M73" s="130" t="s">
        <v>1947</v>
      </c>
      <c r="N73" s="130" t="s">
        <v>1956</v>
      </c>
      <c r="O73" s="138">
        <v>796</v>
      </c>
      <c r="P73" s="130" t="s">
        <v>1957</v>
      </c>
      <c r="Q73" s="139">
        <v>14131</v>
      </c>
      <c r="R73" s="140">
        <v>100</v>
      </c>
      <c r="S73" s="140">
        <f t="shared" si="3"/>
        <v>1413100</v>
      </c>
      <c r="T73" s="140">
        <f t="shared" si="4"/>
        <v>1582672.0000000002</v>
      </c>
      <c r="U73" s="139">
        <v>2010</v>
      </c>
      <c r="V73" s="141"/>
    </row>
    <row r="74" spans="1:22" s="107" customFormat="1" ht="47.25" customHeight="1">
      <c r="A74" s="129" t="s">
        <v>2109</v>
      </c>
      <c r="B74" s="130" t="s">
        <v>1928</v>
      </c>
      <c r="C74" s="131" t="s">
        <v>1959</v>
      </c>
      <c r="D74" s="132" t="s">
        <v>2110</v>
      </c>
      <c r="E74" s="133" t="s">
        <v>2111</v>
      </c>
      <c r="F74" s="130" t="s">
        <v>1932</v>
      </c>
      <c r="G74" s="134">
        <v>0</v>
      </c>
      <c r="H74" s="135">
        <v>751000000</v>
      </c>
      <c r="I74" s="136" t="s">
        <v>1933</v>
      </c>
      <c r="J74" s="137" t="s">
        <v>1953</v>
      </c>
      <c r="K74" s="130" t="s">
        <v>1954</v>
      </c>
      <c r="L74" s="130" t="s">
        <v>1955</v>
      </c>
      <c r="M74" s="130" t="s">
        <v>1947</v>
      </c>
      <c r="N74" s="130" t="s">
        <v>1956</v>
      </c>
      <c r="O74" s="138">
        <v>796</v>
      </c>
      <c r="P74" s="130" t="s">
        <v>1957</v>
      </c>
      <c r="Q74" s="139">
        <v>300</v>
      </c>
      <c r="R74" s="140">
        <v>2033.3333333333333</v>
      </c>
      <c r="S74" s="140">
        <f t="shared" si="3"/>
        <v>610000</v>
      </c>
      <c r="T74" s="140">
        <f t="shared" si="4"/>
        <v>683200.0000000001</v>
      </c>
      <c r="U74" s="139">
        <v>2010</v>
      </c>
      <c r="V74" s="141"/>
    </row>
    <row r="75" spans="1:22" s="107" customFormat="1" ht="47.25" customHeight="1">
      <c r="A75" s="129" t="s">
        <v>2112</v>
      </c>
      <c r="B75" s="130" t="s">
        <v>1928</v>
      </c>
      <c r="C75" s="131" t="s">
        <v>2000</v>
      </c>
      <c r="D75" s="132" t="s">
        <v>2113</v>
      </c>
      <c r="E75" s="133" t="s">
        <v>2114</v>
      </c>
      <c r="F75" s="130" t="s">
        <v>1932</v>
      </c>
      <c r="G75" s="134">
        <v>0</v>
      </c>
      <c r="H75" s="135">
        <v>751000000</v>
      </c>
      <c r="I75" s="136" t="s">
        <v>1933</v>
      </c>
      <c r="J75" s="137" t="s">
        <v>1953</v>
      </c>
      <c r="K75" s="130" t="s">
        <v>1954</v>
      </c>
      <c r="L75" s="130" t="s">
        <v>1955</v>
      </c>
      <c r="M75" s="130" t="s">
        <v>1947</v>
      </c>
      <c r="N75" s="130" t="s">
        <v>1956</v>
      </c>
      <c r="O75" s="138">
        <v>796</v>
      </c>
      <c r="P75" s="130" t="s">
        <v>1957</v>
      </c>
      <c r="Q75" s="139">
        <v>6900</v>
      </c>
      <c r="R75" s="140">
        <v>134</v>
      </c>
      <c r="S75" s="140">
        <f t="shared" si="3"/>
        <v>924600</v>
      </c>
      <c r="T75" s="140">
        <f t="shared" si="4"/>
        <v>1035552.0000000001</v>
      </c>
      <c r="U75" s="139">
        <v>2010</v>
      </c>
      <c r="V75" s="141"/>
    </row>
    <row r="76" spans="1:22" s="107" customFormat="1" ht="47.25" customHeight="1">
      <c r="A76" s="129" t="s">
        <v>2115</v>
      </c>
      <c r="B76" s="130" t="s">
        <v>1928</v>
      </c>
      <c r="C76" s="131" t="s">
        <v>1950</v>
      </c>
      <c r="D76" s="132" t="s">
        <v>2116</v>
      </c>
      <c r="E76" s="133" t="s">
        <v>2117</v>
      </c>
      <c r="F76" s="130" t="s">
        <v>1932</v>
      </c>
      <c r="G76" s="134">
        <v>0</v>
      </c>
      <c r="H76" s="135">
        <v>751000000</v>
      </c>
      <c r="I76" s="136" t="s">
        <v>1933</v>
      </c>
      <c r="J76" s="137" t="s">
        <v>1953</v>
      </c>
      <c r="K76" s="130" t="s">
        <v>1954</v>
      </c>
      <c r="L76" s="130" t="s">
        <v>1955</v>
      </c>
      <c r="M76" s="130" t="s">
        <v>1947</v>
      </c>
      <c r="N76" s="130" t="s">
        <v>1956</v>
      </c>
      <c r="O76" s="138">
        <v>796</v>
      </c>
      <c r="P76" s="130" t="s">
        <v>1957</v>
      </c>
      <c r="Q76" s="139">
        <v>230000</v>
      </c>
      <c r="R76" s="140">
        <v>6</v>
      </c>
      <c r="S76" s="140">
        <f t="shared" si="3"/>
        <v>1380000</v>
      </c>
      <c r="T76" s="140">
        <f t="shared" si="4"/>
        <v>1545600.0000000002</v>
      </c>
      <c r="U76" s="139">
        <v>2010</v>
      </c>
      <c r="V76" s="141"/>
    </row>
    <row r="77" spans="1:22" s="107" customFormat="1" ht="47.25" customHeight="1">
      <c r="A77" s="129" t="s">
        <v>2118</v>
      </c>
      <c r="B77" s="130" t="s">
        <v>1928</v>
      </c>
      <c r="C77" s="131" t="s">
        <v>2119</v>
      </c>
      <c r="D77" s="132" t="s">
        <v>2120</v>
      </c>
      <c r="E77" s="133" t="s">
        <v>2121</v>
      </c>
      <c r="F77" s="130" t="s">
        <v>1932</v>
      </c>
      <c r="G77" s="134">
        <v>0</v>
      </c>
      <c r="H77" s="135">
        <v>751000000</v>
      </c>
      <c r="I77" s="136" t="s">
        <v>1933</v>
      </c>
      <c r="J77" s="137" t="s">
        <v>1953</v>
      </c>
      <c r="K77" s="130" t="s">
        <v>1954</v>
      </c>
      <c r="L77" s="130" t="s">
        <v>1955</v>
      </c>
      <c r="M77" s="130" t="s">
        <v>1947</v>
      </c>
      <c r="N77" s="130" t="s">
        <v>1956</v>
      </c>
      <c r="O77" s="138">
        <v>796</v>
      </c>
      <c r="P77" s="130" t="s">
        <v>1957</v>
      </c>
      <c r="Q77" s="139">
        <v>1000000</v>
      </c>
      <c r="R77" s="140">
        <v>7</v>
      </c>
      <c r="S77" s="140">
        <f t="shared" si="3"/>
        <v>7000000</v>
      </c>
      <c r="T77" s="140">
        <f t="shared" si="4"/>
        <v>7840000.000000001</v>
      </c>
      <c r="U77" s="139">
        <v>2010</v>
      </c>
      <c r="V77" s="141"/>
    </row>
    <row r="78" spans="1:22" s="107" customFormat="1" ht="47.25" customHeight="1">
      <c r="A78" s="129" t="s">
        <v>2122</v>
      </c>
      <c r="B78" s="130" t="s">
        <v>1928</v>
      </c>
      <c r="C78" s="131" t="s">
        <v>2083</v>
      </c>
      <c r="D78" s="132" t="s">
        <v>2123</v>
      </c>
      <c r="E78" s="133" t="s">
        <v>2124</v>
      </c>
      <c r="F78" s="130" t="s">
        <v>1932</v>
      </c>
      <c r="G78" s="134">
        <v>0</v>
      </c>
      <c r="H78" s="135">
        <v>751000000</v>
      </c>
      <c r="I78" s="136" t="s">
        <v>1933</v>
      </c>
      <c r="J78" s="137" t="s">
        <v>1953</v>
      </c>
      <c r="K78" s="130" t="s">
        <v>1954</v>
      </c>
      <c r="L78" s="130" t="s">
        <v>1955</v>
      </c>
      <c r="M78" s="130" t="s">
        <v>1947</v>
      </c>
      <c r="N78" s="130" t="s">
        <v>1956</v>
      </c>
      <c r="O78" s="138">
        <v>796</v>
      </c>
      <c r="P78" s="130" t="s">
        <v>1957</v>
      </c>
      <c r="Q78" s="139">
        <v>3500000</v>
      </c>
      <c r="R78" s="140">
        <v>8</v>
      </c>
      <c r="S78" s="140">
        <f t="shared" si="3"/>
        <v>28000000</v>
      </c>
      <c r="T78" s="140">
        <f t="shared" si="4"/>
        <v>31360000.000000004</v>
      </c>
      <c r="U78" s="139">
        <v>2010</v>
      </c>
      <c r="V78" s="141"/>
    </row>
    <row r="79" spans="1:22" s="107" customFormat="1" ht="47.25" customHeight="1">
      <c r="A79" s="129" t="s">
        <v>2125</v>
      </c>
      <c r="B79" s="130" t="s">
        <v>1928</v>
      </c>
      <c r="C79" s="131" t="s">
        <v>2083</v>
      </c>
      <c r="D79" s="132" t="s">
        <v>2126</v>
      </c>
      <c r="E79" s="133" t="s">
        <v>2127</v>
      </c>
      <c r="F79" s="130" t="s">
        <v>1932</v>
      </c>
      <c r="G79" s="134">
        <v>0</v>
      </c>
      <c r="H79" s="135">
        <v>751000000</v>
      </c>
      <c r="I79" s="136" t="s">
        <v>1933</v>
      </c>
      <c r="J79" s="137" t="s">
        <v>1953</v>
      </c>
      <c r="K79" s="130" t="s">
        <v>1954</v>
      </c>
      <c r="L79" s="130" t="s">
        <v>1955</v>
      </c>
      <c r="M79" s="130" t="s">
        <v>1947</v>
      </c>
      <c r="N79" s="130" t="s">
        <v>1956</v>
      </c>
      <c r="O79" s="138">
        <v>796</v>
      </c>
      <c r="P79" s="130" t="s">
        <v>1957</v>
      </c>
      <c r="Q79" s="139">
        <v>2080000</v>
      </c>
      <c r="R79" s="140">
        <v>5</v>
      </c>
      <c r="S79" s="140">
        <f t="shared" si="3"/>
        <v>10400000</v>
      </c>
      <c r="T79" s="140">
        <f t="shared" si="4"/>
        <v>11648000.000000002</v>
      </c>
      <c r="U79" s="139">
        <v>2010</v>
      </c>
      <c r="V79" s="141"/>
    </row>
    <row r="80" spans="1:22" s="107" customFormat="1" ht="47.25" customHeight="1">
      <c r="A80" s="129" t="s">
        <v>2128</v>
      </c>
      <c r="B80" s="130" t="s">
        <v>1928</v>
      </c>
      <c r="C80" s="131" t="s">
        <v>2129</v>
      </c>
      <c r="D80" s="132" t="s">
        <v>2130</v>
      </c>
      <c r="E80" s="133" t="s">
        <v>2131</v>
      </c>
      <c r="F80" s="130" t="s">
        <v>1932</v>
      </c>
      <c r="G80" s="134">
        <v>0</v>
      </c>
      <c r="H80" s="135">
        <v>751000000</v>
      </c>
      <c r="I80" s="136" t="s">
        <v>1933</v>
      </c>
      <c r="J80" s="137" t="s">
        <v>1953</v>
      </c>
      <c r="K80" s="130" t="s">
        <v>1954</v>
      </c>
      <c r="L80" s="130" t="s">
        <v>1955</v>
      </c>
      <c r="M80" s="130" t="s">
        <v>1947</v>
      </c>
      <c r="N80" s="130" t="s">
        <v>1956</v>
      </c>
      <c r="O80" s="138">
        <v>796</v>
      </c>
      <c r="P80" s="130" t="s">
        <v>1957</v>
      </c>
      <c r="Q80" s="139">
        <v>50000</v>
      </c>
      <c r="R80" s="140">
        <v>83</v>
      </c>
      <c r="S80" s="140">
        <f aca="true" t="shared" si="5" ref="S80:S97">Q80*R80</f>
        <v>4150000</v>
      </c>
      <c r="T80" s="140">
        <f aca="true" t="shared" si="6" ref="T80:T97">S80*1.12</f>
        <v>4648000</v>
      </c>
      <c r="U80" s="139">
        <v>2010</v>
      </c>
      <c r="V80" s="141"/>
    </row>
    <row r="81" spans="1:22" s="107" customFormat="1" ht="47.25" customHeight="1">
      <c r="A81" s="129" t="s">
        <v>2132</v>
      </c>
      <c r="B81" s="130" t="s">
        <v>1928</v>
      </c>
      <c r="C81" s="131" t="s">
        <v>2083</v>
      </c>
      <c r="D81" s="132" t="s">
        <v>2133</v>
      </c>
      <c r="E81" s="133" t="s">
        <v>2134</v>
      </c>
      <c r="F81" s="130" t="s">
        <v>1932</v>
      </c>
      <c r="G81" s="134">
        <v>0</v>
      </c>
      <c r="H81" s="135">
        <v>751000000</v>
      </c>
      <c r="I81" s="136" t="s">
        <v>1933</v>
      </c>
      <c r="J81" s="137" t="s">
        <v>1953</v>
      </c>
      <c r="K81" s="130" t="s">
        <v>1954</v>
      </c>
      <c r="L81" s="130" t="s">
        <v>1955</v>
      </c>
      <c r="M81" s="130" t="s">
        <v>1947</v>
      </c>
      <c r="N81" s="130" t="s">
        <v>1956</v>
      </c>
      <c r="O81" s="138">
        <v>796</v>
      </c>
      <c r="P81" s="130" t="s">
        <v>1957</v>
      </c>
      <c r="Q81" s="154">
        <v>2000000</v>
      </c>
      <c r="R81" s="140">
        <v>5</v>
      </c>
      <c r="S81" s="140">
        <f t="shared" si="5"/>
        <v>10000000</v>
      </c>
      <c r="T81" s="140">
        <f t="shared" si="6"/>
        <v>11200000.000000002</v>
      </c>
      <c r="U81" s="139">
        <v>2010</v>
      </c>
      <c r="V81" s="141"/>
    </row>
    <row r="82" spans="1:22" s="107" customFormat="1" ht="47.25" customHeight="1">
      <c r="A82" s="129" t="s">
        <v>2135</v>
      </c>
      <c r="B82" s="130" t="s">
        <v>1928</v>
      </c>
      <c r="C82" s="131" t="s">
        <v>2129</v>
      </c>
      <c r="D82" s="132" t="s">
        <v>2136</v>
      </c>
      <c r="E82" s="133" t="s">
        <v>2137</v>
      </c>
      <c r="F82" s="130" t="s">
        <v>1932</v>
      </c>
      <c r="G82" s="134">
        <v>0</v>
      </c>
      <c r="H82" s="135">
        <v>751000000</v>
      </c>
      <c r="I82" s="136" t="s">
        <v>1933</v>
      </c>
      <c r="J82" s="137" t="s">
        <v>1953</v>
      </c>
      <c r="K82" s="130" t="s">
        <v>1954</v>
      </c>
      <c r="L82" s="130" t="s">
        <v>1955</v>
      </c>
      <c r="M82" s="130" t="s">
        <v>1947</v>
      </c>
      <c r="N82" s="130" t="s">
        <v>1956</v>
      </c>
      <c r="O82" s="138">
        <v>796</v>
      </c>
      <c r="P82" s="130" t="s">
        <v>1957</v>
      </c>
      <c r="Q82" s="139">
        <v>31740</v>
      </c>
      <c r="R82" s="140">
        <v>92</v>
      </c>
      <c r="S82" s="140">
        <f t="shared" si="5"/>
        <v>2920080</v>
      </c>
      <c r="T82" s="140">
        <f t="shared" si="6"/>
        <v>3270489.6</v>
      </c>
      <c r="U82" s="139">
        <v>2010</v>
      </c>
      <c r="V82" s="141"/>
    </row>
    <row r="83" spans="1:22" s="107" customFormat="1" ht="47.25" customHeight="1">
      <c r="A83" s="129" t="s">
        <v>2138</v>
      </c>
      <c r="B83" s="130" t="s">
        <v>1928</v>
      </c>
      <c r="C83" s="131" t="s">
        <v>2129</v>
      </c>
      <c r="D83" s="132" t="s">
        <v>2139</v>
      </c>
      <c r="E83" s="133" t="s">
        <v>2140</v>
      </c>
      <c r="F83" s="130" t="s">
        <v>1932</v>
      </c>
      <c r="G83" s="134">
        <v>0</v>
      </c>
      <c r="H83" s="135">
        <v>751000000</v>
      </c>
      <c r="I83" s="136" t="s">
        <v>1933</v>
      </c>
      <c r="J83" s="137" t="s">
        <v>1953</v>
      </c>
      <c r="K83" s="130" t="s">
        <v>1954</v>
      </c>
      <c r="L83" s="130" t="s">
        <v>1955</v>
      </c>
      <c r="M83" s="130" t="s">
        <v>1947</v>
      </c>
      <c r="N83" s="130" t="s">
        <v>1956</v>
      </c>
      <c r="O83" s="138">
        <v>796</v>
      </c>
      <c r="P83" s="130" t="s">
        <v>1957</v>
      </c>
      <c r="Q83" s="139">
        <v>10000</v>
      </c>
      <c r="R83" s="140">
        <v>600</v>
      </c>
      <c r="S83" s="140">
        <f t="shared" si="5"/>
        <v>6000000</v>
      </c>
      <c r="T83" s="140">
        <f t="shared" si="6"/>
        <v>6720000.000000001</v>
      </c>
      <c r="U83" s="139">
        <v>2010</v>
      </c>
      <c r="V83" s="141"/>
    </row>
    <row r="84" spans="1:22" s="107" customFormat="1" ht="47.25" customHeight="1">
      <c r="A84" s="129" t="s">
        <v>2141</v>
      </c>
      <c r="B84" s="130" t="s">
        <v>1928</v>
      </c>
      <c r="C84" s="131" t="s">
        <v>2129</v>
      </c>
      <c r="D84" s="132" t="s">
        <v>2142</v>
      </c>
      <c r="E84" s="133" t="s">
        <v>2143</v>
      </c>
      <c r="F84" s="130" t="s">
        <v>1932</v>
      </c>
      <c r="G84" s="134">
        <v>0</v>
      </c>
      <c r="H84" s="135">
        <v>751000000</v>
      </c>
      <c r="I84" s="136" t="s">
        <v>1933</v>
      </c>
      <c r="J84" s="137" t="s">
        <v>1953</v>
      </c>
      <c r="K84" s="130" t="s">
        <v>1954</v>
      </c>
      <c r="L84" s="130" t="s">
        <v>1955</v>
      </c>
      <c r="M84" s="130" t="s">
        <v>1947</v>
      </c>
      <c r="N84" s="130" t="s">
        <v>1956</v>
      </c>
      <c r="O84" s="138">
        <v>796</v>
      </c>
      <c r="P84" s="130" t="s">
        <v>1957</v>
      </c>
      <c r="Q84" s="139">
        <v>50000</v>
      </c>
      <c r="R84" s="140">
        <v>154.56</v>
      </c>
      <c r="S84" s="140">
        <f t="shared" si="5"/>
        <v>7728000</v>
      </c>
      <c r="T84" s="140">
        <f t="shared" si="6"/>
        <v>8655360</v>
      </c>
      <c r="U84" s="139">
        <v>2010</v>
      </c>
      <c r="V84" s="141"/>
    </row>
    <row r="85" spans="1:22" s="107" customFormat="1" ht="47.25" customHeight="1">
      <c r="A85" s="129" t="s">
        <v>2144</v>
      </c>
      <c r="B85" s="130" t="s">
        <v>1928</v>
      </c>
      <c r="C85" s="131" t="s">
        <v>2145</v>
      </c>
      <c r="D85" s="132" t="s">
        <v>2146</v>
      </c>
      <c r="E85" s="133" t="s">
        <v>2147</v>
      </c>
      <c r="F85" s="130" t="s">
        <v>1932</v>
      </c>
      <c r="G85" s="134">
        <v>0</v>
      </c>
      <c r="H85" s="135">
        <v>751000000</v>
      </c>
      <c r="I85" s="136" t="s">
        <v>1933</v>
      </c>
      <c r="J85" s="137" t="s">
        <v>1953</v>
      </c>
      <c r="K85" s="130" t="s">
        <v>1954</v>
      </c>
      <c r="L85" s="130" t="s">
        <v>1955</v>
      </c>
      <c r="M85" s="130" t="s">
        <v>1947</v>
      </c>
      <c r="N85" s="130" t="s">
        <v>1956</v>
      </c>
      <c r="O85" s="138">
        <v>796</v>
      </c>
      <c r="P85" s="130" t="s">
        <v>1957</v>
      </c>
      <c r="Q85" s="139">
        <v>3312000</v>
      </c>
      <c r="R85" s="140">
        <v>4</v>
      </c>
      <c r="S85" s="140">
        <f t="shared" si="5"/>
        <v>13248000</v>
      </c>
      <c r="T85" s="140">
        <f t="shared" si="6"/>
        <v>14837760.000000002</v>
      </c>
      <c r="U85" s="139">
        <v>2010</v>
      </c>
      <c r="V85" s="141"/>
    </row>
    <row r="86" spans="1:22" s="107" customFormat="1" ht="47.25" customHeight="1">
      <c r="A86" s="129" t="s">
        <v>2148</v>
      </c>
      <c r="B86" s="130" t="s">
        <v>1928</v>
      </c>
      <c r="C86" s="131" t="s">
        <v>2149</v>
      </c>
      <c r="D86" s="132" t="s">
        <v>2150</v>
      </c>
      <c r="E86" s="133" t="s">
        <v>2151</v>
      </c>
      <c r="F86" s="130" t="s">
        <v>1932</v>
      </c>
      <c r="G86" s="134">
        <v>0</v>
      </c>
      <c r="H86" s="135">
        <v>751000000</v>
      </c>
      <c r="I86" s="136" t="s">
        <v>1933</v>
      </c>
      <c r="J86" s="137" t="s">
        <v>1953</v>
      </c>
      <c r="K86" s="130" t="s">
        <v>1954</v>
      </c>
      <c r="L86" s="130" t="s">
        <v>1955</v>
      </c>
      <c r="M86" s="130" t="s">
        <v>1947</v>
      </c>
      <c r="N86" s="130" t="s">
        <v>1956</v>
      </c>
      <c r="O86" s="138">
        <v>796</v>
      </c>
      <c r="P86" s="130" t="s">
        <v>1957</v>
      </c>
      <c r="Q86" s="139">
        <v>500000</v>
      </c>
      <c r="R86" s="140">
        <v>14.4</v>
      </c>
      <c r="S86" s="140">
        <f t="shared" si="5"/>
        <v>7200000</v>
      </c>
      <c r="T86" s="140">
        <f t="shared" si="6"/>
        <v>8064000.000000001</v>
      </c>
      <c r="U86" s="139">
        <v>2010</v>
      </c>
      <c r="V86" s="141"/>
    </row>
    <row r="87" spans="1:22" s="107" customFormat="1" ht="47.25" customHeight="1">
      <c r="A87" s="129" t="s">
        <v>2152</v>
      </c>
      <c r="B87" s="130" t="s">
        <v>1928</v>
      </c>
      <c r="C87" s="131" t="s">
        <v>1959</v>
      </c>
      <c r="D87" s="132" t="s">
        <v>2153</v>
      </c>
      <c r="E87" s="133" t="s">
        <v>2154</v>
      </c>
      <c r="F87" s="130" t="s">
        <v>1932</v>
      </c>
      <c r="G87" s="134">
        <v>0</v>
      </c>
      <c r="H87" s="135">
        <v>751000000</v>
      </c>
      <c r="I87" s="136" t="s">
        <v>1933</v>
      </c>
      <c r="J87" s="137" t="s">
        <v>1953</v>
      </c>
      <c r="K87" s="130" t="s">
        <v>1954</v>
      </c>
      <c r="L87" s="130" t="s">
        <v>1955</v>
      </c>
      <c r="M87" s="130" t="s">
        <v>1947</v>
      </c>
      <c r="N87" s="130" t="s">
        <v>1956</v>
      </c>
      <c r="O87" s="138">
        <v>796</v>
      </c>
      <c r="P87" s="130" t="s">
        <v>1957</v>
      </c>
      <c r="Q87" s="139">
        <v>141</v>
      </c>
      <c r="R87" s="140">
        <v>763.4042553191489</v>
      </c>
      <c r="S87" s="140">
        <f t="shared" si="5"/>
        <v>107640</v>
      </c>
      <c r="T87" s="140">
        <f t="shared" si="6"/>
        <v>120556.80000000002</v>
      </c>
      <c r="U87" s="139">
        <v>2010</v>
      </c>
      <c r="V87" s="141"/>
    </row>
    <row r="88" spans="1:22" s="107" customFormat="1" ht="47.25" customHeight="1">
      <c r="A88" s="129" t="s">
        <v>2155</v>
      </c>
      <c r="B88" s="130" t="s">
        <v>1928</v>
      </c>
      <c r="C88" s="131" t="s">
        <v>1950</v>
      </c>
      <c r="D88" s="132" t="s">
        <v>2156</v>
      </c>
      <c r="E88" s="133" t="s">
        <v>2157</v>
      </c>
      <c r="F88" s="130" t="s">
        <v>1932</v>
      </c>
      <c r="G88" s="134">
        <v>0</v>
      </c>
      <c r="H88" s="135">
        <v>751000000</v>
      </c>
      <c r="I88" s="136" t="s">
        <v>1933</v>
      </c>
      <c r="J88" s="137" t="s">
        <v>1953</v>
      </c>
      <c r="K88" s="130" t="s">
        <v>1954</v>
      </c>
      <c r="L88" s="130" t="s">
        <v>1955</v>
      </c>
      <c r="M88" s="130" t="s">
        <v>1947</v>
      </c>
      <c r="N88" s="130" t="s">
        <v>1956</v>
      </c>
      <c r="O88" s="138">
        <v>796</v>
      </c>
      <c r="P88" s="130" t="s">
        <v>1957</v>
      </c>
      <c r="Q88" s="139">
        <v>173</v>
      </c>
      <c r="R88" s="140">
        <v>187</v>
      </c>
      <c r="S88" s="140">
        <f t="shared" si="5"/>
        <v>32351</v>
      </c>
      <c r="T88" s="140">
        <f t="shared" si="6"/>
        <v>36233.12</v>
      </c>
      <c r="U88" s="139">
        <v>2010</v>
      </c>
      <c r="V88" s="141"/>
    </row>
    <row r="89" spans="1:22" s="153" customFormat="1" ht="47.25" customHeight="1">
      <c r="A89" s="129" t="s">
        <v>2158</v>
      </c>
      <c r="B89" s="130" t="s">
        <v>1928</v>
      </c>
      <c r="C89" s="131" t="s">
        <v>2056</v>
      </c>
      <c r="D89" s="132" t="s">
        <v>2159</v>
      </c>
      <c r="E89" s="133" t="s">
        <v>2160</v>
      </c>
      <c r="F89" s="130" t="s">
        <v>1932</v>
      </c>
      <c r="G89" s="134">
        <v>0</v>
      </c>
      <c r="H89" s="135">
        <v>751000000</v>
      </c>
      <c r="I89" s="136" t="s">
        <v>1933</v>
      </c>
      <c r="J89" s="137" t="s">
        <v>1953</v>
      </c>
      <c r="K89" s="130" t="s">
        <v>1954</v>
      </c>
      <c r="L89" s="130" t="s">
        <v>1955</v>
      </c>
      <c r="M89" s="130" t="s">
        <v>1947</v>
      </c>
      <c r="N89" s="130" t="s">
        <v>1956</v>
      </c>
      <c r="O89" s="138">
        <v>796</v>
      </c>
      <c r="P89" s="130" t="s">
        <v>1957</v>
      </c>
      <c r="Q89" s="139">
        <v>138</v>
      </c>
      <c r="R89" s="140">
        <v>90.57971014492753</v>
      </c>
      <c r="S89" s="140">
        <f t="shared" si="5"/>
        <v>12500</v>
      </c>
      <c r="T89" s="140">
        <f t="shared" si="6"/>
        <v>14000.000000000002</v>
      </c>
      <c r="U89" s="139">
        <v>2010</v>
      </c>
      <c r="V89" s="141"/>
    </row>
    <row r="90" spans="1:22" s="153" customFormat="1" ht="47.25" customHeight="1">
      <c r="A90" s="129" t="s">
        <v>2161</v>
      </c>
      <c r="B90" s="130" t="s">
        <v>1928</v>
      </c>
      <c r="C90" s="131" t="s">
        <v>1950</v>
      </c>
      <c r="D90" s="132" t="s">
        <v>2162</v>
      </c>
      <c r="E90" s="133" t="s">
        <v>2163</v>
      </c>
      <c r="F90" s="130" t="s">
        <v>1932</v>
      </c>
      <c r="G90" s="134">
        <v>0</v>
      </c>
      <c r="H90" s="135">
        <v>751000000</v>
      </c>
      <c r="I90" s="136" t="s">
        <v>1933</v>
      </c>
      <c r="J90" s="137" t="s">
        <v>1953</v>
      </c>
      <c r="K90" s="130" t="s">
        <v>1954</v>
      </c>
      <c r="L90" s="130" t="s">
        <v>1955</v>
      </c>
      <c r="M90" s="130" t="s">
        <v>1947</v>
      </c>
      <c r="N90" s="130" t="s">
        <v>1956</v>
      </c>
      <c r="O90" s="138">
        <v>796</v>
      </c>
      <c r="P90" s="130" t="s">
        <v>1957</v>
      </c>
      <c r="Q90" s="139">
        <v>69</v>
      </c>
      <c r="R90" s="140">
        <v>1022.231884057971</v>
      </c>
      <c r="S90" s="140">
        <f t="shared" si="5"/>
        <v>70534</v>
      </c>
      <c r="T90" s="140">
        <f t="shared" si="6"/>
        <v>78998.08</v>
      </c>
      <c r="U90" s="139">
        <v>2010</v>
      </c>
      <c r="V90" s="141"/>
    </row>
    <row r="91" spans="1:22" s="107" customFormat="1" ht="47.25" customHeight="1">
      <c r="A91" s="129" t="s">
        <v>2164</v>
      </c>
      <c r="B91" s="130" t="s">
        <v>1928</v>
      </c>
      <c r="C91" s="131" t="s">
        <v>2165</v>
      </c>
      <c r="D91" s="132" t="s">
        <v>2166</v>
      </c>
      <c r="E91" s="133" t="s">
        <v>2167</v>
      </c>
      <c r="F91" s="130" t="s">
        <v>1932</v>
      </c>
      <c r="G91" s="134">
        <v>0</v>
      </c>
      <c r="H91" s="135">
        <v>751000000</v>
      </c>
      <c r="I91" s="136" t="s">
        <v>1933</v>
      </c>
      <c r="J91" s="137" t="s">
        <v>1953</v>
      </c>
      <c r="K91" s="130" t="s">
        <v>1954</v>
      </c>
      <c r="L91" s="130" t="s">
        <v>1955</v>
      </c>
      <c r="M91" s="130" t="s">
        <v>1947</v>
      </c>
      <c r="N91" s="130" t="s">
        <v>1956</v>
      </c>
      <c r="O91" s="138">
        <v>796</v>
      </c>
      <c r="P91" s="130" t="s">
        <v>1957</v>
      </c>
      <c r="Q91" s="139">
        <v>3000000</v>
      </c>
      <c r="R91" s="140">
        <v>3</v>
      </c>
      <c r="S91" s="140">
        <f t="shared" si="5"/>
        <v>9000000</v>
      </c>
      <c r="T91" s="140">
        <f t="shared" si="6"/>
        <v>10080000.000000002</v>
      </c>
      <c r="U91" s="139">
        <v>2010</v>
      </c>
      <c r="V91" s="141"/>
    </row>
    <row r="92" spans="1:22" s="107" customFormat="1" ht="47.25" customHeight="1">
      <c r="A92" s="129" t="s">
        <v>2168</v>
      </c>
      <c r="B92" s="130" t="s">
        <v>1928</v>
      </c>
      <c r="C92" s="131" t="s">
        <v>2169</v>
      </c>
      <c r="D92" s="132" t="s">
        <v>2170</v>
      </c>
      <c r="E92" s="133" t="s">
        <v>2171</v>
      </c>
      <c r="F92" s="130" t="s">
        <v>1932</v>
      </c>
      <c r="G92" s="134">
        <v>0</v>
      </c>
      <c r="H92" s="135">
        <v>751000000</v>
      </c>
      <c r="I92" s="136" t="s">
        <v>1933</v>
      </c>
      <c r="J92" s="137" t="s">
        <v>1953</v>
      </c>
      <c r="K92" s="130" t="s">
        <v>1954</v>
      </c>
      <c r="L92" s="130" t="s">
        <v>1955</v>
      </c>
      <c r="M92" s="130" t="s">
        <v>1947</v>
      </c>
      <c r="N92" s="130" t="s">
        <v>1956</v>
      </c>
      <c r="O92" s="138">
        <v>796</v>
      </c>
      <c r="P92" s="130" t="s">
        <v>1957</v>
      </c>
      <c r="Q92" s="139">
        <v>300</v>
      </c>
      <c r="R92" s="140">
        <v>156</v>
      </c>
      <c r="S92" s="140">
        <f t="shared" si="5"/>
        <v>46800</v>
      </c>
      <c r="T92" s="140">
        <f t="shared" si="6"/>
        <v>52416.00000000001</v>
      </c>
      <c r="U92" s="139">
        <v>2010</v>
      </c>
      <c r="V92" s="141"/>
    </row>
    <row r="93" spans="1:22" s="107" customFormat="1" ht="47.25" customHeight="1">
      <c r="A93" s="129" t="s">
        <v>2172</v>
      </c>
      <c r="B93" s="130" t="s">
        <v>1928</v>
      </c>
      <c r="C93" s="131" t="s">
        <v>2173</v>
      </c>
      <c r="D93" s="132" t="s">
        <v>2174</v>
      </c>
      <c r="E93" s="133" t="s">
        <v>2175</v>
      </c>
      <c r="F93" s="130" t="s">
        <v>1932</v>
      </c>
      <c r="G93" s="134">
        <v>0</v>
      </c>
      <c r="H93" s="135">
        <v>751000000</v>
      </c>
      <c r="I93" s="136" t="s">
        <v>1933</v>
      </c>
      <c r="J93" s="137" t="s">
        <v>1953</v>
      </c>
      <c r="K93" s="130" t="s">
        <v>1954</v>
      </c>
      <c r="L93" s="130" t="s">
        <v>1955</v>
      </c>
      <c r="M93" s="130" t="s">
        <v>1947</v>
      </c>
      <c r="N93" s="130" t="s">
        <v>1956</v>
      </c>
      <c r="O93" s="138">
        <v>796</v>
      </c>
      <c r="P93" s="130" t="s">
        <v>1957</v>
      </c>
      <c r="Q93" s="139">
        <v>300</v>
      </c>
      <c r="R93" s="140">
        <v>420</v>
      </c>
      <c r="S93" s="140">
        <f t="shared" si="5"/>
        <v>126000</v>
      </c>
      <c r="T93" s="140">
        <f t="shared" si="6"/>
        <v>141120</v>
      </c>
      <c r="U93" s="139">
        <v>2010</v>
      </c>
      <c r="V93" s="141"/>
    </row>
    <row r="94" spans="1:22" s="107" customFormat="1" ht="47.25" customHeight="1">
      <c r="A94" s="129" t="s">
        <v>2176</v>
      </c>
      <c r="B94" s="130" t="s">
        <v>1928</v>
      </c>
      <c r="C94" s="131" t="s">
        <v>2165</v>
      </c>
      <c r="D94" s="132" t="s">
        <v>2177</v>
      </c>
      <c r="E94" s="133" t="s">
        <v>2178</v>
      </c>
      <c r="F94" s="130" t="s">
        <v>1932</v>
      </c>
      <c r="G94" s="134">
        <v>0</v>
      </c>
      <c r="H94" s="135">
        <v>751000000</v>
      </c>
      <c r="I94" s="136" t="s">
        <v>1933</v>
      </c>
      <c r="J94" s="137" t="s">
        <v>1953</v>
      </c>
      <c r="K94" s="130" t="s">
        <v>1954</v>
      </c>
      <c r="L94" s="130" t="s">
        <v>1955</v>
      </c>
      <c r="M94" s="130" t="s">
        <v>1947</v>
      </c>
      <c r="N94" s="130" t="s">
        <v>1956</v>
      </c>
      <c r="O94" s="138">
        <v>796</v>
      </c>
      <c r="P94" s="130" t="s">
        <v>1957</v>
      </c>
      <c r="Q94" s="139">
        <v>3000</v>
      </c>
      <c r="R94" s="140">
        <v>27</v>
      </c>
      <c r="S94" s="140">
        <f t="shared" si="5"/>
        <v>81000</v>
      </c>
      <c r="T94" s="140">
        <f t="shared" si="6"/>
        <v>90720.00000000001</v>
      </c>
      <c r="U94" s="139">
        <v>2010</v>
      </c>
      <c r="V94" s="141"/>
    </row>
    <row r="95" spans="1:22" s="107" customFormat="1" ht="47.25" customHeight="1">
      <c r="A95" s="129" t="s">
        <v>2179</v>
      </c>
      <c r="B95" s="130" t="s">
        <v>1928</v>
      </c>
      <c r="C95" s="131" t="s">
        <v>2165</v>
      </c>
      <c r="D95" s="132" t="s">
        <v>2180</v>
      </c>
      <c r="E95" s="133" t="s">
        <v>2181</v>
      </c>
      <c r="F95" s="130" t="s">
        <v>1932</v>
      </c>
      <c r="G95" s="134">
        <v>0</v>
      </c>
      <c r="H95" s="135">
        <v>751000000</v>
      </c>
      <c r="I95" s="136" t="s">
        <v>1933</v>
      </c>
      <c r="J95" s="137" t="s">
        <v>1953</v>
      </c>
      <c r="K95" s="130" t="s">
        <v>1954</v>
      </c>
      <c r="L95" s="130" t="s">
        <v>1955</v>
      </c>
      <c r="M95" s="130" t="s">
        <v>1947</v>
      </c>
      <c r="N95" s="130" t="s">
        <v>1956</v>
      </c>
      <c r="O95" s="138">
        <v>796</v>
      </c>
      <c r="P95" s="130" t="s">
        <v>1957</v>
      </c>
      <c r="Q95" s="139">
        <v>3000</v>
      </c>
      <c r="R95" s="140">
        <v>18</v>
      </c>
      <c r="S95" s="140">
        <f t="shared" si="5"/>
        <v>54000</v>
      </c>
      <c r="T95" s="140">
        <f t="shared" si="6"/>
        <v>60480.00000000001</v>
      </c>
      <c r="U95" s="139">
        <v>2010</v>
      </c>
      <c r="V95" s="141"/>
    </row>
    <row r="96" spans="1:22" s="107" customFormat="1" ht="47.25" customHeight="1">
      <c r="A96" s="129" t="s">
        <v>2182</v>
      </c>
      <c r="B96" s="130" t="s">
        <v>1928</v>
      </c>
      <c r="C96" s="131" t="s">
        <v>2169</v>
      </c>
      <c r="D96" s="132" t="s">
        <v>2183</v>
      </c>
      <c r="E96" s="133" t="s">
        <v>2184</v>
      </c>
      <c r="F96" s="130" t="s">
        <v>1932</v>
      </c>
      <c r="G96" s="134">
        <v>0</v>
      </c>
      <c r="H96" s="135">
        <v>751000000</v>
      </c>
      <c r="I96" s="136" t="s">
        <v>1933</v>
      </c>
      <c r="J96" s="137" t="s">
        <v>1953</v>
      </c>
      <c r="K96" s="130" t="s">
        <v>1954</v>
      </c>
      <c r="L96" s="130" t="s">
        <v>1955</v>
      </c>
      <c r="M96" s="130" t="s">
        <v>1947</v>
      </c>
      <c r="N96" s="130" t="s">
        <v>1956</v>
      </c>
      <c r="O96" s="138">
        <v>796</v>
      </c>
      <c r="P96" s="130" t="s">
        <v>1957</v>
      </c>
      <c r="Q96" s="139">
        <v>15000</v>
      </c>
      <c r="R96" s="140">
        <v>136</v>
      </c>
      <c r="S96" s="140">
        <f t="shared" si="5"/>
        <v>2040000</v>
      </c>
      <c r="T96" s="140">
        <f t="shared" si="6"/>
        <v>2284800</v>
      </c>
      <c r="U96" s="139">
        <v>2010</v>
      </c>
      <c r="V96" s="141"/>
    </row>
    <row r="97" spans="1:22" s="107" customFormat="1" ht="47.25" customHeight="1">
      <c r="A97" s="129" t="s">
        <v>2185</v>
      </c>
      <c r="B97" s="130" t="s">
        <v>1928</v>
      </c>
      <c r="C97" s="131" t="s">
        <v>2165</v>
      </c>
      <c r="D97" s="132" t="s">
        <v>2186</v>
      </c>
      <c r="E97" s="133" t="s">
        <v>2187</v>
      </c>
      <c r="F97" s="130" t="s">
        <v>1932</v>
      </c>
      <c r="G97" s="134">
        <v>0</v>
      </c>
      <c r="H97" s="135">
        <v>751000000</v>
      </c>
      <c r="I97" s="136" t="s">
        <v>1933</v>
      </c>
      <c r="J97" s="137" t="s">
        <v>1953</v>
      </c>
      <c r="K97" s="130" t="s">
        <v>1954</v>
      </c>
      <c r="L97" s="130" t="s">
        <v>1955</v>
      </c>
      <c r="M97" s="130" t="s">
        <v>1947</v>
      </c>
      <c r="N97" s="130" t="s">
        <v>1956</v>
      </c>
      <c r="O97" s="138">
        <v>796</v>
      </c>
      <c r="P97" s="130" t="s">
        <v>1957</v>
      </c>
      <c r="Q97" s="139">
        <v>3000000</v>
      </c>
      <c r="R97" s="140">
        <v>7</v>
      </c>
      <c r="S97" s="140">
        <f t="shared" si="5"/>
        <v>21000000</v>
      </c>
      <c r="T97" s="140">
        <f t="shared" si="6"/>
        <v>23520000.000000004</v>
      </c>
      <c r="U97" s="139">
        <v>2010</v>
      </c>
      <c r="V97" s="141"/>
    </row>
    <row r="98" spans="1:22" s="107" customFormat="1" ht="47.25" customHeight="1">
      <c r="A98" s="129" t="s">
        <v>2188</v>
      </c>
      <c r="B98" s="130" t="s">
        <v>1928</v>
      </c>
      <c r="C98" s="131" t="s">
        <v>2189</v>
      </c>
      <c r="D98" s="132" t="s">
        <v>2190</v>
      </c>
      <c r="E98" s="133" t="s">
        <v>2190</v>
      </c>
      <c r="F98" s="130" t="s">
        <v>1932</v>
      </c>
      <c r="G98" s="134">
        <v>0</v>
      </c>
      <c r="H98" s="135">
        <v>751000000</v>
      </c>
      <c r="I98" s="136" t="s">
        <v>1933</v>
      </c>
      <c r="J98" s="137" t="s">
        <v>2251</v>
      </c>
      <c r="K98" s="130" t="s">
        <v>1954</v>
      </c>
      <c r="L98" s="130" t="s">
        <v>1955</v>
      </c>
      <c r="M98" s="130" t="s">
        <v>1947</v>
      </c>
      <c r="N98" s="130">
        <v>0</v>
      </c>
      <c r="O98" s="138">
        <v>796</v>
      </c>
      <c r="P98" s="130" t="s">
        <v>1957</v>
      </c>
      <c r="Q98" s="139"/>
      <c r="R98" s="140"/>
      <c r="S98" s="140">
        <v>102366000</v>
      </c>
      <c r="T98" s="140">
        <v>23520000.000000004</v>
      </c>
      <c r="U98" s="139">
        <v>2011</v>
      </c>
      <c r="V98" s="141"/>
    </row>
    <row r="99" spans="1:22" s="107" customFormat="1" ht="47.25" customHeight="1">
      <c r="A99" s="129" t="s">
        <v>2191</v>
      </c>
      <c r="B99" s="130" t="s">
        <v>1928</v>
      </c>
      <c r="C99" s="131" t="s">
        <v>2192</v>
      </c>
      <c r="D99" s="132" t="s">
        <v>2193</v>
      </c>
      <c r="E99" s="155" t="s">
        <v>2194</v>
      </c>
      <c r="F99" s="130" t="s">
        <v>1932</v>
      </c>
      <c r="G99" s="134">
        <v>0</v>
      </c>
      <c r="H99" s="135">
        <v>751000000</v>
      </c>
      <c r="I99" s="136" t="s">
        <v>1933</v>
      </c>
      <c r="J99" s="137" t="s">
        <v>1953</v>
      </c>
      <c r="K99" s="130" t="s">
        <v>1954</v>
      </c>
      <c r="L99" s="130" t="s">
        <v>1955</v>
      </c>
      <c r="M99" s="130" t="s">
        <v>1947</v>
      </c>
      <c r="N99" s="130" t="s">
        <v>1956</v>
      </c>
      <c r="O99" s="138">
        <v>796</v>
      </c>
      <c r="P99" s="130" t="s">
        <v>1957</v>
      </c>
      <c r="Q99" s="139">
        <v>65000</v>
      </c>
      <c r="R99" s="140">
        <v>957.7684615384616</v>
      </c>
      <c r="S99" s="140">
        <f aca="true" t="shared" si="7" ref="S99:S114">Q99*R99</f>
        <v>62254950</v>
      </c>
      <c r="T99" s="140">
        <f aca="true" t="shared" si="8" ref="T99:T114">S99*1.12</f>
        <v>69725544</v>
      </c>
      <c r="U99" s="139">
        <v>2010</v>
      </c>
      <c r="V99" s="141"/>
    </row>
    <row r="100" spans="1:22" s="107" customFormat="1" ht="47.25" customHeight="1">
      <c r="A100" s="129" t="s">
        <v>2195</v>
      </c>
      <c r="B100" s="130" t="s">
        <v>1928</v>
      </c>
      <c r="C100" s="131" t="s">
        <v>2192</v>
      </c>
      <c r="D100" s="132" t="s">
        <v>2196</v>
      </c>
      <c r="E100" s="155" t="s">
        <v>2197</v>
      </c>
      <c r="F100" s="130" t="s">
        <v>1932</v>
      </c>
      <c r="G100" s="134">
        <v>0</v>
      </c>
      <c r="H100" s="135">
        <v>751000000</v>
      </c>
      <c r="I100" s="136" t="s">
        <v>1933</v>
      </c>
      <c r="J100" s="137" t="s">
        <v>1953</v>
      </c>
      <c r="K100" s="130" t="s">
        <v>1954</v>
      </c>
      <c r="L100" s="130" t="s">
        <v>1955</v>
      </c>
      <c r="M100" s="130" t="s">
        <v>1947</v>
      </c>
      <c r="N100" s="130" t="s">
        <v>1956</v>
      </c>
      <c r="O100" s="138">
        <v>796</v>
      </c>
      <c r="P100" s="130" t="s">
        <v>1957</v>
      </c>
      <c r="Q100" s="139">
        <v>30000</v>
      </c>
      <c r="R100" s="140">
        <v>1124.8</v>
      </c>
      <c r="S100" s="140">
        <f t="shared" si="7"/>
        <v>33744000</v>
      </c>
      <c r="T100" s="140">
        <f t="shared" si="8"/>
        <v>37793280</v>
      </c>
      <c r="U100" s="139">
        <v>2010</v>
      </c>
      <c r="V100" s="141"/>
    </row>
    <row r="101" spans="1:22" s="107" customFormat="1" ht="47.25" customHeight="1">
      <c r="A101" s="129" t="s">
        <v>2198</v>
      </c>
      <c r="B101" s="130" t="s">
        <v>1928</v>
      </c>
      <c r="C101" s="131" t="s">
        <v>2192</v>
      </c>
      <c r="D101" s="132" t="s">
        <v>2199</v>
      </c>
      <c r="E101" s="133" t="s">
        <v>2200</v>
      </c>
      <c r="F101" s="130" t="s">
        <v>1932</v>
      </c>
      <c r="G101" s="134">
        <v>0</v>
      </c>
      <c r="H101" s="135">
        <v>751000000</v>
      </c>
      <c r="I101" s="136" t="s">
        <v>1933</v>
      </c>
      <c r="J101" s="137" t="s">
        <v>1953</v>
      </c>
      <c r="K101" s="130" t="s">
        <v>1954</v>
      </c>
      <c r="L101" s="130" t="s">
        <v>1955</v>
      </c>
      <c r="M101" s="130" t="s">
        <v>1947</v>
      </c>
      <c r="N101" s="130" t="s">
        <v>1956</v>
      </c>
      <c r="O101" s="138">
        <v>796</v>
      </c>
      <c r="P101" s="130" t="s">
        <v>1957</v>
      </c>
      <c r="Q101" s="139">
        <v>700000</v>
      </c>
      <c r="R101" s="140">
        <v>104</v>
      </c>
      <c r="S101" s="140">
        <f t="shared" si="7"/>
        <v>72800000</v>
      </c>
      <c r="T101" s="140">
        <f t="shared" si="8"/>
        <v>81536000.00000001</v>
      </c>
      <c r="U101" s="139">
        <v>2010</v>
      </c>
      <c r="V101" s="141"/>
    </row>
    <row r="102" spans="1:22" s="107" customFormat="1" ht="47.25" customHeight="1">
      <c r="A102" s="129" t="s">
        <v>2201</v>
      </c>
      <c r="B102" s="130" t="s">
        <v>1928</v>
      </c>
      <c r="C102" s="131" t="s">
        <v>2192</v>
      </c>
      <c r="D102" s="132" t="s">
        <v>2202</v>
      </c>
      <c r="E102" s="133" t="s">
        <v>2203</v>
      </c>
      <c r="F102" s="130" t="s">
        <v>1932</v>
      </c>
      <c r="G102" s="134">
        <v>0</v>
      </c>
      <c r="H102" s="135">
        <v>751000000</v>
      </c>
      <c r="I102" s="136" t="s">
        <v>1933</v>
      </c>
      <c r="J102" s="137" t="s">
        <v>1953</v>
      </c>
      <c r="K102" s="130" t="s">
        <v>1954</v>
      </c>
      <c r="L102" s="130" t="s">
        <v>1955</v>
      </c>
      <c r="M102" s="130" t="s">
        <v>1947</v>
      </c>
      <c r="N102" s="130" t="s">
        <v>1956</v>
      </c>
      <c r="O102" s="138">
        <v>796</v>
      </c>
      <c r="P102" s="130" t="s">
        <v>1957</v>
      </c>
      <c r="Q102" s="139">
        <v>33000</v>
      </c>
      <c r="R102" s="140">
        <v>939</v>
      </c>
      <c r="S102" s="140">
        <f t="shared" si="7"/>
        <v>30987000</v>
      </c>
      <c r="T102" s="140">
        <f t="shared" si="8"/>
        <v>34705440</v>
      </c>
      <c r="U102" s="139">
        <v>2010</v>
      </c>
      <c r="V102" s="141"/>
    </row>
    <row r="103" spans="1:22" s="107" customFormat="1" ht="47.25" customHeight="1">
      <c r="A103" s="129" t="s">
        <v>2204</v>
      </c>
      <c r="B103" s="130" t="s">
        <v>1928</v>
      </c>
      <c r="C103" s="131" t="s">
        <v>2192</v>
      </c>
      <c r="D103" s="132" t="s">
        <v>2205</v>
      </c>
      <c r="E103" s="133" t="s">
        <v>2206</v>
      </c>
      <c r="F103" s="130" t="s">
        <v>1932</v>
      </c>
      <c r="G103" s="134">
        <v>0</v>
      </c>
      <c r="H103" s="135">
        <v>751000000</v>
      </c>
      <c r="I103" s="136" t="s">
        <v>1933</v>
      </c>
      <c r="J103" s="137" t="s">
        <v>1953</v>
      </c>
      <c r="K103" s="130" t="s">
        <v>1954</v>
      </c>
      <c r="L103" s="130" t="s">
        <v>1955</v>
      </c>
      <c r="M103" s="130" t="s">
        <v>1947</v>
      </c>
      <c r="N103" s="130" t="s">
        <v>1956</v>
      </c>
      <c r="O103" s="138">
        <v>796</v>
      </c>
      <c r="P103" s="130" t="s">
        <v>1957</v>
      </c>
      <c r="Q103" s="139">
        <v>22000</v>
      </c>
      <c r="R103" s="140">
        <v>1457</v>
      </c>
      <c r="S103" s="140">
        <f t="shared" si="7"/>
        <v>32054000</v>
      </c>
      <c r="T103" s="140">
        <f t="shared" si="8"/>
        <v>35900480</v>
      </c>
      <c r="U103" s="139">
        <v>2010</v>
      </c>
      <c r="V103" s="141"/>
    </row>
    <row r="104" spans="1:22" s="107" customFormat="1" ht="47.25" customHeight="1">
      <c r="A104" s="129" t="s">
        <v>2207</v>
      </c>
      <c r="B104" s="130" t="s">
        <v>1928</v>
      </c>
      <c r="C104" s="131" t="s">
        <v>2192</v>
      </c>
      <c r="D104" s="132" t="s">
        <v>2208</v>
      </c>
      <c r="E104" s="133" t="s">
        <v>2209</v>
      </c>
      <c r="F104" s="130" t="s">
        <v>1932</v>
      </c>
      <c r="G104" s="134">
        <v>0</v>
      </c>
      <c r="H104" s="135">
        <v>751000000</v>
      </c>
      <c r="I104" s="136" t="s">
        <v>1933</v>
      </c>
      <c r="J104" s="137" t="s">
        <v>1953</v>
      </c>
      <c r="K104" s="130" t="s">
        <v>1954</v>
      </c>
      <c r="L104" s="130" t="s">
        <v>1955</v>
      </c>
      <c r="M104" s="130" t="s">
        <v>1947</v>
      </c>
      <c r="N104" s="130" t="s">
        <v>1956</v>
      </c>
      <c r="O104" s="138">
        <v>796</v>
      </c>
      <c r="P104" s="130" t="s">
        <v>1957</v>
      </c>
      <c r="Q104" s="139">
        <v>4000</v>
      </c>
      <c r="R104" s="140">
        <v>402</v>
      </c>
      <c r="S104" s="140">
        <f t="shared" si="7"/>
        <v>1608000</v>
      </c>
      <c r="T104" s="140">
        <f t="shared" si="8"/>
        <v>1800960.0000000002</v>
      </c>
      <c r="U104" s="139">
        <v>2010</v>
      </c>
      <c r="V104" s="141"/>
    </row>
    <row r="105" spans="1:22" s="107" customFormat="1" ht="47.25" customHeight="1">
      <c r="A105" s="136" t="s">
        <v>2210</v>
      </c>
      <c r="B105" s="130" t="s">
        <v>1928</v>
      </c>
      <c r="C105" s="131" t="s">
        <v>2211</v>
      </c>
      <c r="D105" s="156" t="s">
        <v>2212</v>
      </c>
      <c r="E105" s="133" t="s">
        <v>2212</v>
      </c>
      <c r="F105" s="130" t="s">
        <v>1932</v>
      </c>
      <c r="G105" s="134">
        <v>0</v>
      </c>
      <c r="H105" s="135">
        <v>751000000</v>
      </c>
      <c r="I105" s="136" t="s">
        <v>1933</v>
      </c>
      <c r="J105" s="137" t="s">
        <v>2213</v>
      </c>
      <c r="K105" s="136" t="s">
        <v>2214</v>
      </c>
      <c r="L105" s="130" t="s">
        <v>2215</v>
      </c>
      <c r="M105" s="136" t="s">
        <v>2216</v>
      </c>
      <c r="N105" s="130">
        <v>0</v>
      </c>
      <c r="O105" s="138">
        <v>796</v>
      </c>
      <c r="P105" s="130" t="s">
        <v>1957</v>
      </c>
      <c r="Q105" s="157">
        <v>24</v>
      </c>
      <c r="R105" s="140">
        <v>212875</v>
      </c>
      <c r="S105" s="140">
        <f t="shared" si="7"/>
        <v>5109000</v>
      </c>
      <c r="T105" s="140">
        <f t="shared" si="8"/>
        <v>5722080.000000001</v>
      </c>
      <c r="U105" s="139">
        <v>2010</v>
      </c>
      <c r="V105" s="158"/>
    </row>
    <row r="106" spans="1:22" s="107" customFormat="1" ht="47.25" customHeight="1">
      <c r="A106" s="136" t="s">
        <v>2217</v>
      </c>
      <c r="B106" s="130" t="s">
        <v>1928</v>
      </c>
      <c r="C106" s="131" t="s">
        <v>2211</v>
      </c>
      <c r="D106" s="156" t="s">
        <v>2218</v>
      </c>
      <c r="E106" s="133" t="s">
        <v>2219</v>
      </c>
      <c r="F106" s="130" t="s">
        <v>1932</v>
      </c>
      <c r="G106" s="134">
        <v>0</v>
      </c>
      <c r="H106" s="135">
        <v>751000000</v>
      </c>
      <c r="I106" s="136" t="s">
        <v>1933</v>
      </c>
      <c r="J106" s="137" t="s">
        <v>2213</v>
      </c>
      <c r="K106" s="136" t="s">
        <v>2214</v>
      </c>
      <c r="L106" s="130" t="s">
        <v>2215</v>
      </c>
      <c r="M106" s="136" t="s">
        <v>2220</v>
      </c>
      <c r="N106" s="130">
        <v>0</v>
      </c>
      <c r="O106" s="138">
        <v>796</v>
      </c>
      <c r="P106" s="130" t="s">
        <v>1957</v>
      </c>
      <c r="Q106" s="157">
        <v>12</v>
      </c>
      <c r="R106" s="140">
        <v>153000</v>
      </c>
      <c r="S106" s="140">
        <f t="shared" si="7"/>
        <v>1836000</v>
      </c>
      <c r="T106" s="140">
        <f t="shared" si="8"/>
        <v>2056320.0000000002</v>
      </c>
      <c r="U106" s="139">
        <v>2010</v>
      </c>
      <c r="V106" s="158"/>
    </row>
    <row r="107" spans="1:22" s="107" customFormat="1" ht="47.25" customHeight="1">
      <c r="A107" s="136" t="s">
        <v>2221</v>
      </c>
      <c r="B107" s="130" t="s">
        <v>1928</v>
      </c>
      <c r="C107" s="131" t="s">
        <v>2211</v>
      </c>
      <c r="D107" s="156" t="s">
        <v>2222</v>
      </c>
      <c r="E107" s="133" t="s">
        <v>2222</v>
      </c>
      <c r="F107" s="130" t="s">
        <v>1932</v>
      </c>
      <c r="G107" s="134">
        <v>0</v>
      </c>
      <c r="H107" s="135">
        <v>751000000</v>
      </c>
      <c r="I107" s="136" t="s">
        <v>1933</v>
      </c>
      <c r="J107" s="137" t="s">
        <v>2213</v>
      </c>
      <c r="K107" s="136" t="s">
        <v>2214</v>
      </c>
      <c r="L107" s="130" t="s">
        <v>2215</v>
      </c>
      <c r="M107" s="136" t="s">
        <v>2220</v>
      </c>
      <c r="N107" s="130">
        <v>0</v>
      </c>
      <c r="O107" s="138">
        <v>796</v>
      </c>
      <c r="P107" s="130" t="s">
        <v>1957</v>
      </c>
      <c r="Q107" s="157">
        <v>12</v>
      </c>
      <c r="R107" s="140">
        <v>208125</v>
      </c>
      <c r="S107" s="140">
        <f t="shared" si="7"/>
        <v>2497500</v>
      </c>
      <c r="T107" s="140">
        <f t="shared" si="8"/>
        <v>2797200.0000000005</v>
      </c>
      <c r="U107" s="139">
        <v>2010</v>
      </c>
      <c r="V107" s="158"/>
    </row>
    <row r="108" spans="1:22" s="107" customFormat="1" ht="47.25" customHeight="1">
      <c r="A108" s="136" t="s">
        <v>2223</v>
      </c>
      <c r="B108" s="130" t="s">
        <v>1928</v>
      </c>
      <c r="C108" s="131" t="s">
        <v>2211</v>
      </c>
      <c r="D108" s="156" t="s">
        <v>2224</v>
      </c>
      <c r="E108" s="133" t="s">
        <v>2224</v>
      </c>
      <c r="F108" s="130" t="s">
        <v>1932</v>
      </c>
      <c r="G108" s="134">
        <v>0</v>
      </c>
      <c r="H108" s="135">
        <v>751000000</v>
      </c>
      <c r="I108" s="136" t="s">
        <v>1933</v>
      </c>
      <c r="J108" s="137" t="s">
        <v>2213</v>
      </c>
      <c r="K108" s="136" t="s">
        <v>2214</v>
      </c>
      <c r="L108" s="130" t="s">
        <v>2215</v>
      </c>
      <c r="M108" s="136" t="s">
        <v>2225</v>
      </c>
      <c r="N108" s="130">
        <v>0</v>
      </c>
      <c r="O108" s="138">
        <v>796</v>
      </c>
      <c r="P108" s="130" t="s">
        <v>1957</v>
      </c>
      <c r="Q108" s="157">
        <v>48</v>
      </c>
      <c r="R108" s="140">
        <v>71531.25</v>
      </c>
      <c r="S108" s="140">
        <f t="shared" si="7"/>
        <v>3433500</v>
      </c>
      <c r="T108" s="140">
        <f t="shared" si="8"/>
        <v>3845520.0000000005</v>
      </c>
      <c r="U108" s="139">
        <v>2010</v>
      </c>
      <c r="V108" s="158"/>
    </row>
    <row r="109" spans="1:22" s="107" customFormat="1" ht="47.25" customHeight="1">
      <c r="A109" s="136"/>
      <c r="B109" s="130" t="s">
        <v>1928</v>
      </c>
      <c r="C109" s="131" t="s">
        <v>2211</v>
      </c>
      <c r="D109" s="156" t="s">
        <v>2226</v>
      </c>
      <c r="E109" s="133" t="s">
        <v>2227</v>
      </c>
      <c r="F109" s="130" t="s">
        <v>1932</v>
      </c>
      <c r="G109" s="134">
        <v>0</v>
      </c>
      <c r="H109" s="135">
        <v>751000000</v>
      </c>
      <c r="I109" s="136" t="s">
        <v>1933</v>
      </c>
      <c r="J109" s="137" t="s">
        <v>2213</v>
      </c>
      <c r="K109" s="136" t="s">
        <v>2214</v>
      </c>
      <c r="L109" s="130" t="s">
        <v>2215</v>
      </c>
      <c r="M109" s="136" t="s">
        <v>2228</v>
      </c>
      <c r="N109" s="130">
        <v>0</v>
      </c>
      <c r="O109" s="138"/>
      <c r="P109" s="136" t="s">
        <v>2229</v>
      </c>
      <c r="Q109" s="157">
        <v>100</v>
      </c>
      <c r="R109" s="140">
        <v>4500</v>
      </c>
      <c r="S109" s="140">
        <f t="shared" si="7"/>
        <v>450000</v>
      </c>
      <c r="T109" s="140">
        <f t="shared" si="8"/>
        <v>504000.00000000006</v>
      </c>
      <c r="U109" s="139">
        <v>2010</v>
      </c>
      <c r="V109" s="158"/>
    </row>
    <row r="110" spans="1:22" s="107" customFormat="1" ht="47.25" customHeight="1">
      <c r="A110" s="129" t="s">
        <v>2230</v>
      </c>
      <c r="B110" s="130" t="s">
        <v>1928</v>
      </c>
      <c r="C110" s="131" t="s">
        <v>2211</v>
      </c>
      <c r="D110" s="132" t="s">
        <v>2231</v>
      </c>
      <c r="E110" s="152" t="s">
        <v>2232</v>
      </c>
      <c r="F110" s="130" t="s">
        <v>1932</v>
      </c>
      <c r="G110" s="134">
        <v>0</v>
      </c>
      <c r="H110" s="135">
        <v>751000000</v>
      </c>
      <c r="I110" s="136" t="s">
        <v>1933</v>
      </c>
      <c r="J110" s="137" t="s">
        <v>2213</v>
      </c>
      <c r="K110" s="136" t="s">
        <v>2214</v>
      </c>
      <c r="L110" s="130" t="s">
        <v>2215</v>
      </c>
      <c r="M110" s="130" t="s">
        <v>2216</v>
      </c>
      <c r="N110" s="130">
        <v>0</v>
      </c>
      <c r="O110" s="138">
        <v>796</v>
      </c>
      <c r="P110" s="130" t="s">
        <v>1957</v>
      </c>
      <c r="Q110" s="139">
        <v>24</v>
      </c>
      <c r="R110" s="140">
        <v>2145937.5</v>
      </c>
      <c r="S110" s="140">
        <f t="shared" si="7"/>
        <v>51502500</v>
      </c>
      <c r="T110" s="140">
        <f t="shared" si="8"/>
        <v>57682800.00000001</v>
      </c>
      <c r="U110" s="139">
        <v>2010</v>
      </c>
      <c r="V110" s="141"/>
    </row>
    <row r="111" spans="1:22" s="153" customFormat="1" ht="47.25" customHeight="1">
      <c r="A111" s="136" t="s">
        <v>2233</v>
      </c>
      <c r="B111" s="130" t="s">
        <v>1928</v>
      </c>
      <c r="C111" s="131" t="s">
        <v>2211</v>
      </c>
      <c r="D111" s="156" t="s">
        <v>2234</v>
      </c>
      <c r="E111" s="133" t="s">
        <v>2235</v>
      </c>
      <c r="F111" s="130" t="s">
        <v>1932</v>
      </c>
      <c r="G111" s="134">
        <v>0</v>
      </c>
      <c r="H111" s="135">
        <v>751000000</v>
      </c>
      <c r="I111" s="136" t="s">
        <v>1933</v>
      </c>
      <c r="J111" s="137" t="s">
        <v>2213</v>
      </c>
      <c r="K111" s="136" t="s">
        <v>2214</v>
      </c>
      <c r="L111" s="130" t="s">
        <v>2215</v>
      </c>
      <c r="M111" s="136" t="s">
        <v>2236</v>
      </c>
      <c r="N111" s="130">
        <v>0</v>
      </c>
      <c r="O111" s="138">
        <v>796</v>
      </c>
      <c r="P111" s="130" t="s">
        <v>1957</v>
      </c>
      <c r="Q111" s="157">
        <v>72</v>
      </c>
      <c r="R111" s="140">
        <v>679875</v>
      </c>
      <c r="S111" s="140">
        <f t="shared" si="7"/>
        <v>48951000</v>
      </c>
      <c r="T111" s="140">
        <f t="shared" si="8"/>
        <v>54825120.00000001</v>
      </c>
      <c r="U111" s="139">
        <v>2010</v>
      </c>
      <c r="V111" s="158"/>
    </row>
    <row r="112" spans="1:22" s="153" customFormat="1" ht="47.25" customHeight="1">
      <c r="A112" s="136" t="s">
        <v>2237</v>
      </c>
      <c r="B112" s="130" t="s">
        <v>1928</v>
      </c>
      <c r="C112" s="131" t="s">
        <v>2211</v>
      </c>
      <c r="D112" s="156" t="s">
        <v>2238</v>
      </c>
      <c r="E112" s="133" t="s">
        <v>2239</v>
      </c>
      <c r="F112" s="130" t="s">
        <v>1932</v>
      </c>
      <c r="G112" s="134">
        <v>0</v>
      </c>
      <c r="H112" s="135">
        <v>751000000</v>
      </c>
      <c r="I112" s="136" t="s">
        <v>1933</v>
      </c>
      <c r="J112" s="137" t="s">
        <v>2213</v>
      </c>
      <c r="K112" s="136" t="s">
        <v>2214</v>
      </c>
      <c r="L112" s="130" t="s">
        <v>2215</v>
      </c>
      <c r="M112" s="136" t="s">
        <v>2220</v>
      </c>
      <c r="N112" s="130">
        <v>0</v>
      </c>
      <c r="O112" s="138">
        <v>796</v>
      </c>
      <c r="P112" s="130" t="s">
        <v>1957</v>
      </c>
      <c r="Q112" s="157">
        <v>12</v>
      </c>
      <c r="R112" s="140">
        <v>132000</v>
      </c>
      <c r="S112" s="140">
        <f t="shared" si="7"/>
        <v>1584000</v>
      </c>
      <c r="T112" s="140">
        <f t="shared" si="8"/>
        <v>1774080.0000000002</v>
      </c>
      <c r="U112" s="139">
        <v>2010</v>
      </c>
      <c r="V112" s="158"/>
    </row>
    <row r="113" spans="1:22" s="107" customFormat="1" ht="47.25" customHeight="1">
      <c r="A113" s="129" t="s">
        <v>2240</v>
      </c>
      <c r="B113" s="130" t="s">
        <v>1928</v>
      </c>
      <c r="C113" s="131" t="s">
        <v>2241</v>
      </c>
      <c r="D113" s="132" t="s">
        <v>2242</v>
      </c>
      <c r="E113" s="133" t="s">
        <v>2243</v>
      </c>
      <c r="F113" s="130" t="s">
        <v>1932</v>
      </c>
      <c r="G113" s="134">
        <v>0</v>
      </c>
      <c r="H113" s="135">
        <v>751000000</v>
      </c>
      <c r="I113" s="136" t="s">
        <v>1933</v>
      </c>
      <c r="J113" s="137" t="s">
        <v>1953</v>
      </c>
      <c r="K113" s="130" t="s">
        <v>1954</v>
      </c>
      <c r="L113" s="130" t="s">
        <v>1955</v>
      </c>
      <c r="M113" s="130" t="s">
        <v>1947</v>
      </c>
      <c r="N113" s="130" t="s">
        <v>1956</v>
      </c>
      <c r="O113" s="138">
        <v>796</v>
      </c>
      <c r="P113" s="130" t="s">
        <v>1957</v>
      </c>
      <c r="Q113" s="139">
        <v>930000</v>
      </c>
      <c r="R113" s="140">
        <v>36</v>
      </c>
      <c r="S113" s="140">
        <f t="shared" si="7"/>
        <v>33480000</v>
      </c>
      <c r="T113" s="140">
        <f t="shared" si="8"/>
        <v>37497600</v>
      </c>
      <c r="U113" s="139">
        <v>2010</v>
      </c>
      <c r="V113" s="141"/>
    </row>
    <row r="114" spans="1:22" s="107" customFormat="1" ht="47.25" customHeight="1">
      <c r="A114" s="129" t="s">
        <v>2244</v>
      </c>
      <c r="B114" s="130" t="s">
        <v>1928</v>
      </c>
      <c r="C114" s="131" t="s">
        <v>2241</v>
      </c>
      <c r="D114" s="132" t="s">
        <v>2245</v>
      </c>
      <c r="E114" s="133" t="s">
        <v>2246</v>
      </c>
      <c r="F114" s="130" t="s">
        <v>1932</v>
      </c>
      <c r="G114" s="134">
        <v>0</v>
      </c>
      <c r="H114" s="135">
        <v>751000000</v>
      </c>
      <c r="I114" s="136" t="s">
        <v>1933</v>
      </c>
      <c r="J114" s="137" t="s">
        <v>1953</v>
      </c>
      <c r="K114" s="130" t="s">
        <v>1954</v>
      </c>
      <c r="L114" s="130" t="s">
        <v>1955</v>
      </c>
      <c r="M114" s="130" t="s">
        <v>1947</v>
      </c>
      <c r="N114" s="130" t="s">
        <v>1956</v>
      </c>
      <c r="O114" s="138">
        <v>796</v>
      </c>
      <c r="P114" s="130" t="s">
        <v>1957</v>
      </c>
      <c r="Q114" s="139">
        <v>200000</v>
      </c>
      <c r="R114" s="140">
        <v>49</v>
      </c>
      <c r="S114" s="140">
        <f t="shared" si="7"/>
        <v>9800000</v>
      </c>
      <c r="T114" s="140">
        <f t="shared" si="8"/>
        <v>10976000.000000002</v>
      </c>
      <c r="U114" s="139">
        <v>2010</v>
      </c>
      <c r="V114" s="141"/>
    </row>
    <row r="115" spans="2:22" s="123" customFormat="1" ht="47.25" customHeight="1">
      <c r="B115" s="124" t="s">
        <v>2247</v>
      </c>
      <c r="C115" s="113"/>
      <c r="D115" s="115"/>
      <c r="E115" s="115"/>
      <c r="F115" s="112"/>
      <c r="G115" s="117"/>
      <c r="H115" s="112"/>
      <c r="I115" s="112"/>
      <c r="J115" s="112"/>
      <c r="K115" s="112"/>
      <c r="L115" s="112"/>
      <c r="M115" s="112"/>
      <c r="N115" s="112"/>
      <c r="O115" s="112"/>
      <c r="P115" s="112"/>
      <c r="Q115" s="125"/>
      <c r="R115" s="126"/>
      <c r="S115" s="126"/>
      <c r="T115" s="127"/>
      <c r="U115" s="128"/>
      <c r="V115" s="149"/>
    </row>
    <row r="116" spans="1:22" s="107" customFormat="1" ht="47.25" customHeight="1">
      <c r="A116" s="159" t="s">
        <v>2248</v>
      </c>
      <c r="B116" s="130" t="s">
        <v>1928</v>
      </c>
      <c r="C116" s="131" t="s">
        <v>2249</v>
      </c>
      <c r="D116" s="132" t="s">
        <v>2250</v>
      </c>
      <c r="E116" s="152" t="s">
        <v>2250</v>
      </c>
      <c r="F116" s="130" t="s">
        <v>1932</v>
      </c>
      <c r="G116" s="134">
        <v>0</v>
      </c>
      <c r="H116" s="130">
        <v>751000000</v>
      </c>
      <c r="I116" s="136" t="s">
        <v>1933</v>
      </c>
      <c r="J116" s="130" t="s">
        <v>2251</v>
      </c>
      <c r="K116" s="130" t="s">
        <v>1954</v>
      </c>
      <c r="L116" s="130" t="s">
        <v>2252</v>
      </c>
      <c r="M116" s="130" t="s">
        <v>2253</v>
      </c>
      <c r="N116" s="130">
        <v>0</v>
      </c>
      <c r="O116" s="138">
        <v>796</v>
      </c>
      <c r="P116" s="130" t="s">
        <v>1957</v>
      </c>
      <c r="Q116" s="139">
        <v>110</v>
      </c>
      <c r="R116" s="140">
        <v>213143.36</v>
      </c>
      <c r="S116" s="140">
        <f aca="true" t="shared" si="9" ref="S116:S121">R116*Q116</f>
        <v>23445769.599999998</v>
      </c>
      <c r="T116" s="140">
        <f aca="true" t="shared" si="10" ref="T116:T121">S116*1.12</f>
        <v>26259261.952</v>
      </c>
      <c r="U116" s="139">
        <v>2011</v>
      </c>
      <c r="V116" s="143"/>
    </row>
    <row r="117" spans="1:22" s="107" customFormat="1" ht="47.25" customHeight="1">
      <c r="A117" s="159" t="s">
        <v>2254</v>
      </c>
      <c r="B117" s="130" t="s">
        <v>1928</v>
      </c>
      <c r="C117" s="131" t="s">
        <v>2255</v>
      </c>
      <c r="D117" s="132" t="s">
        <v>2256</v>
      </c>
      <c r="E117" s="152" t="s">
        <v>2256</v>
      </c>
      <c r="F117" s="130" t="s">
        <v>1932</v>
      </c>
      <c r="G117" s="134">
        <v>0</v>
      </c>
      <c r="H117" s="130">
        <v>751000000</v>
      </c>
      <c r="I117" s="136" t="s">
        <v>1933</v>
      </c>
      <c r="J117" s="130" t="s">
        <v>2251</v>
      </c>
      <c r="K117" s="130" t="s">
        <v>1954</v>
      </c>
      <c r="L117" s="130" t="s">
        <v>2252</v>
      </c>
      <c r="M117" s="130" t="s">
        <v>2253</v>
      </c>
      <c r="N117" s="130">
        <v>0</v>
      </c>
      <c r="O117" s="138">
        <v>796</v>
      </c>
      <c r="P117" s="130" t="s">
        <v>1957</v>
      </c>
      <c r="Q117" s="139">
        <v>38</v>
      </c>
      <c r="R117" s="140">
        <v>39532.895263157894</v>
      </c>
      <c r="S117" s="140">
        <f t="shared" si="9"/>
        <v>1502250.02</v>
      </c>
      <c r="T117" s="140">
        <f t="shared" si="10"/>
        <v>1682520.0224000001</v>
      </c>
      <c r="U117" s="139">
        <v>2011</v>
      </c>
      <c r="V117" s="143"/>
    </row>
    <row r="118" spans="1:22" s="107" customFormat="1" ht="47.25" customHeight="1">
      <c r="A118" s="159" t="s">
        <v>2257</v>
      </c>
      <c r="B118" s="130" t="s">
        <v>1928</v>
      </c>
      <c r="C118" s="131" t="s">
        <v>2249</v>
      </c>
      <c r="D118" s="132" t="s">
        <v>2258</v>
      </c>
      <c r="E118" s="152" t="s">
        <v>2258</v>
      </c>
      <c r="F118" s="130" t="s">
        <v>1932</v>
      </c>
      <c r="G118" s="134">
        <v>0</v>
      </c>
      <c r="H118" s="130">
        <v>751000000</v>
      </c>
      <c r="I118" s="136" t="s">
        <v>1933</v>
      </c>
      <c r="J118" s="130" t="s">
        <v>2251</v>
      </c>
      <c r="K118" s="130" t="s">
        <v>1954</v>
      </c>
      <c r="L118" s="130" t="s">
        <v>2252</v>
      </c>
      <c r="M118" s="130" t="s">
        <v>2253</v>
      </c>
      <c r="N118" s="130">
        <v>0</v>
      </c>
      <c r="O118" s="138">
        <v>796</v>
      </c>
      <c r="P118" s="130" t="s">
        <v>1957</v>
      </c>
      <c r="Q118" s="139">
        <v>54</v>
      </c>
      <c r="R118" s="140">
        <v>291080.55555555556</v>
      </c>
      <c r="S118" s="140">
        <f t="shared" si="9"/>
        <v>15718350</v>
      </c>
      <c r="T118" s="140">
        <f t="shared" si="10"/>
        <v>17604552</v>
      </c>
      <c r="U118" s="139">
        <v>2011</v>
      </c>
      <c r="V118" s="143"/>
    </row>
    <row r="119" spans="1:22" s="107" customFormat="1" ht="47.25" customHeight="1">
      <c r="A119" s="159" t="s">
        <v>2259</v>
      </c>
      <c r="B119" s="132" t="s">
        <v>1928</v>
      </c>
      <c r="C119" s="131" t="s">
        <v>2249</v>
      </c>
      <c r="D119" s="132" t="s">
        <v>2260</v>
      </c>
      <c r="E119" s="152" t="s">
        <v>2261</v>
      </c>
      <c r="F119" s="130" t="s">
        <v>2262</v>
      </c>
      <c r="G119" s="134">
        <v>0</v>
      </c>
      <c r="H119" s="135">
        <v>751000000</v>
      </c>
      <c r="I119" s="136" t="s">
        <v>1933</v>
      </c>
      <c r="J119" s="137" t="s">
        <v>2251</v>
      </c>
      <c r="K119" s="130" t="s">
        <v>1954</v>
      </c>
      <c r="L119" s="130" t="s">
        <v>1955</v>
      </c>
      <c r="M119" s="130" t="s">
        <v>2263</v>
      </c>
      <c r="N119" s="130">
        <v>50</v>
      </c>
      <c r="O119" s="138">
        <v>796</v>
      </c>
      <c r="P119" s="130" t="s">
        <v>1957</v>
      </c>
      <c r="Q119" s="139">
        <v>5</v>
      </c>
      <c r="R119" s="140">
        <v>900000</v>
      </c>
      <c r="S119" s="140">
        <f t="shared" si="9"/>
        <v>4500000</v>
      </c>
      <c r="T119" s="140">
        <f t="shared" si="10"/>
        <v>5040000.000000001</v>
      </c>
      <c r="U119" s="139">
        <v>2011</v>
      </c>
      <c r="V119" s="143"/>
    </row>
    <row r="120" spans="1:22" s="107" customFormat="1" ht="47.25" customHeight="1">
      <c r="A120" s="159" t="s">
        <v>2264</v>
      </c>
      <c r="B120" s="132" t="s">
        <v>1928</v>
      </c>
      <c r="C120" s="131" t="s">
        <v>2265</v>
      </c>
      <c r="D120" s="132" t="s">
        <v>2266</v>
      </c>
      <c r="E120" s="152" t="s">
        <v>2266</v>
      </c>
      <c r="F120" s="130" t="s">
        <v>2262</v>
      </c>
      <c r="G120" s="134">
        <v>0</v>
      </c>
      <c r="H120" s="130">
        <v>751000000</v>
      </c>
      <c r="I120" s="136" t="s">
        <v>1933</v>
      </c>
      <c r="J120" s="137" t="s">
        <v>2251</v>
      </c>
      <c r="K120" s="130" t="s">
        <v>1954</v>
      </c>
      <c r="L120" s="130" t="s">
        <v>1955</v>
      </c>
      <c r="M120" s="130" t="s">
        <v>2263</v>
      </c>
      <c r="N120" s="130">
        <v>50</v>
      </c>
      <c r="O120" s="138">
        <v>796</v>
      </c>
      <c r="P120" s="130" t="s">
        <v>1957</v>
      </c>
      <c r="Q120" s="139">
        <v>15</v>
      </c>
      <c r="R120" s="140">
        <v>61141.6</v>
      </c>
      <c r="S120" s="140">
        <f t="shared" si="9"/>
        <v>917124</v>
      </c>
      <c r="T120" s="140">
        <f t="shared" si="10"/>
        <v>1027178.8800000001</v>
      </c>
      <c r="U120" s="139">
        <v>2011</v>
      </c>
      <c r="V120" s="143"/>
    </row>
    <row r="121" spans="1:22" s="107" customFormat="1" ht="47.25" customHeight="1">
      <c r="A121" s="159" t="s">
        <v>2267</v>
      </c>
      <c r="B121" s="132" t="s">
        <v>1928</v>
      </c>
      <c r="C121" s="131" t="s">
        <v>2265</v>
      </c>
      <c r="D121" s="132" t="s">
        <v>2266</v>
      </c>
      <c r="E121" s="152" t="s">
        <v>2266</v>
      </c>
      <c r="F121" s="130" t="s">
        <v>2262</v>
      </c>
      <c r="G121" s="134">
        <v>0</v>
      </c>
      <c r="H121" s="130">
        <v>751000000</v>
      </c>
      <c r="I121" s="136" t="s">
        <v>1933</v>
      </c>
      <c r="J121" s="137" t="s">
        <v>2251</v>
      </c>
      <c r="K121" s="130" t="s">
        <v>1954</v>
      </c>
      <c r="L121" s="130" t="s">
        <v>1955</v>
      </c>
      <c r="M121" s="130" t="s">
        <v>2263</v>
      </c>
      <c r="N121" s="130">
        <v>50</v>
      </c>
      <c r="O121" s="138">
        <v>796</v>
      </c>
      <c r="P121" s="130" t="s">
        <v>1957</v>
      </c>
      <c r="Q121" s="139">
        <v>1</v>
      </c>
      <c r="R121" s="140">
        <v>619800</v>
      </c>
      <c r="S121" s="140">
        <f t="shared" si="9"/>
        <v>619800</v>
      </c>
      <c r="T121" s="140">
        <f t="shared" si="10"/>
        <v>694176.0000000001</v>
      </c>
      <c r="U121" s="139">
        <v>2011</v>
      </c>
      <c r="V121" s="143"/>
    </row>
    <row r="122" spans="1:22" s="107" customFormat="1" ht="47.25" customHeight="1">
      <c r="A122" s="159" t="s">
        <v>2268</v>
      </c>
      <c r="B122" s="132" t="s">
        <v>1928</v>
      </c>
      <c r="C122" s="131" t="s">
        <v>2269</v>
      </c>
      <c r="D122" s="132" t="s">
        <v>2270</v>
      </c>
      <c r="E122" s="152" t="s">
        <v>2271</v>
      </c>
      <c r="F122" s="130" t="s">
        <v>2262</v>
      </c>
      <c r="G122" s="134">
        <v>0</v>
      </c>
      <c r="H122" s="130">
        <v>751000000</v>
      </c>
      <c r="I122" s="136" t="s">
        <v>1933</v>
      </c>
      <c r="J122" s="137" t="s">
        <v>2251</v>
      </c>
      <c r="K122" s="130" t="s">
        <v>1954</v>
      </c>
      <c r="L122" s="130" t="s">
        <v>1955</v>
      </c>
      <c r="M122" s="130" t="s">
        <v>2263</v>
      </c>
      <c r="N122" s="130">
        <v>50</v>
      </c>
      <c r="O122" s="138">
        <v>796</v>
      </c>
      <c r="P122" s="130" t="s">
        <v>1957</v>
      </c>
      <c r="Q122" s="139">
        <v>26</v>
      </c>
      <c r="R122" s="140">
        <v>75738.46153846153</v>
      </c>
      <c r="S122" s="140">
        <v>0</v>
      </c>
      <c r="T122" s="140">
        <v>0</v>
      </c>
      <c r="U122" s="139">
        <v>2011</v>
      </c>
      <c r="V122" s="143"/>
    </row>
    <row r="123" spans="1:22" s="107" customFormat="1" ht="47.25" customHeight="1">
      <c r="A123" s="159" t="s">
        <v>2272</v>
      </c>
      <c r="B123" s="132" t="s">
        <v>1928</v>
      </c>
      <c r="C123" s="131" t="s">
        <v>2269</v>
      </c>
      <c r="D123" s="132" t="s">
        <v>2270</v>
      </c>
      <c r="E123" s="152" t="s">
        <v>2271</v>
      </c>
      <c r="F123" s="130" t="s">
        <v>2262</v>
      </c>
      <c r="G123" s="134">
        <v>0</v>
      </c>
      <c r="H123" s="130">
        <v>751000000</v>
      </c>
      <c r="I123" s="136" t="s">
        <v>1933</v>
      </c>
      <c r="J123" s="137" t="s">
        <v>2251</v>
      </c>
      <c r="K123" s="130" t="s">
        <v>1954</v>
      </c>
      <c r="L123" s="130" t="s">
        <v>1955</v>
      </c>
      <c r="M123" s="130" t="s">
        <v>2263</v>
      </c>
      <c r="N123" s="130">
        <v>50</v>
      </c>
      <c r="O123" s="138">
        <v>796</v>
      </c>
      <c r="P123" s="130" t="s">
        <v>1957</v>
      </c>
      <c r="Q123" s="139">
        <v>27</v>
      </c>
      <c r="R123" s="140">
        <v>75738.46153846153</v>
      </c>
      <c r="S123" s="140"/>
      <c r="T123" s="140"/>
      <c r="U123" s="139">
        <v>2011</v>
      </c>
      <c r="V123" s="143"/>
    </row>
    <row r="124" spans="1:22" s="107" customFormat="1" ht="47.25" customHeight="1">
      <c r="A124" s="159" t="s">
        <v>2273</v>
      </c>
      <c r="B124" s="132" t="s">
        <v>1928</v>
      </c>
      <c r="C124" s="131" t="s">
        <v>2269</v>
      </c>
      <c r="D124" s="132" t="s">
        <v>2270</v>
      </c>
      <c r="E124" s="152" t="s">
        <v>2271</v>
      </c>
      <c r="F124" s="130" t="s">
        <v>2262</v>
      </c>
      <c r="G124" s="134">
        <v>0</v>
      </c>
      <c r="H124" s="130">
        <v>751000000</v>
      </c>
      <c r="I124" s="136" t="s">
        <v>1933</v>
      </c>
      <c r="J124" s="137" t="s">
        <v>2251</v>
      </c>
      <c r="K124" s="130" t="s">
        <v>1954</v>
      </c>
      <c r="L124" s="130" t="s">
        <v>1955</v>
      </c>
      <c r="M124" s="130" t="s">
        <v>2263</v>
      </c>
      <c r="N124" s="130">
        <v>50</v>
      </c>
      <c r="O124" s="138">
        <v>796</v>
      </c>
      <c r="P124" s="130" t="s">
        <v>1957</v>
      </c>
      <c r="Q124" s="139">
        <f>27+2</f>
        <v>29</v>
      </c>
      <c r="R124" s="140">
        <v>75738.46153846153</v>
      </c>
      <c r="S124" s="140">
        <f>R124*Q124</f>
        <v>2196415.3846153845</v>
      </c>
      <c r="T124" s="140">
        <f>S124*1.12</f>
        <v>2459985.230769231</v>
      </c>
      <c r="U124" s="139">
        <v>2011</v>
      </c>
      <c r="V124" s="143" t="s">
        <v>2274</v>
      </c>
    </row>
    <row r="125" spans="1:22" s="107" customFormat="1" ht="47.25" customHeight="1">
      <c r="A125" s="159" t="s">
        <v>2275</v>
      </c>
      <c r="B125" s="132" t="s">
        <v>1928</v>
      </c>
      <c r="C125" s="131" t="s">
        <v>2269</v>
      </c>
      <c r="D125" s="132" t="s">
        <v>2270</v>
      </c>
      <c r="E125" s="152" t="s">
        <v>2276</v>
      </c>
      <c r="F125" s="130" t="s">
        <v>2262</v>
      </c>
      <c r="G125" s="134">
        <v>0</v>
      </c>
      <c r="H125" s="130">
        <v>751000000</v>
      </c>
      <c r="I125" s="136" t="s">
        <v>1933</v>
      </c>
      <c r="J125" s="137" t="s">
        <v>2251</v>
      </c>
      <c r="K125" s="130" t="s">
        <v>1954</v>
      </c>
      <c r="L125" s="130" t="s">
        <v>1955</v>
      </c>
      <c r="M125" s="130" t="s">
        <v>2263</v>
      </c>
      <c r="N125" s="130">
        <v>50</v>
      </c>
      <c r="O125" s="138">
        <v>796</v>
      </c>
      <c r="P125" s="130" t="s">
        <v>1957</v>
      </c>
      <c r="Q125" s="139">
        <v>2</v>
      </c>
      <c r="R125" s="140">
        <v>206250</v>
      </c>
      <c r="S125" s="140">
        <f>R125*Q125</f>
        <v>412500</v>
      </c>
      <c r="T125" s="140">
        <f>S125*1.12</f>
        <v>462000.00000000006</v>
      </c>
      <c r="U125" s="139">
        <v>2011</v>
      </c>
      <c r="V125" s="143"/>
    </row>
    <row r="126" spans="1:22" s="107" customFormat="1" ht="47.25" customHeight="1">
      <c r="A126" s="159" t="s">
        <v>2277</v>
      </c>
      <c r="B126" s="132" t="s">
        <v>1928</v>
      </c>
      <c r="C126" s="131" t="s">
        <v>2269</v>
      </c>
      <c r="D126" s="132" t="s">
        <v>2270</v>
      </c>
      <c r="E126" s="152" t="s">
        <v>2278</v>
      </c>
      <c r="F126" s="130" t="s">
        <v>2262</v>
      </c>
      <c r="G126" s="134">
        <v>0</v>
      </c>
      <c r="H126" s="135">
        <v>751000000</v>
      </c>
      <c r="I126" s="136" t="s">
        <v>1933</v>
      </c>
      <c r="J126" s="137" t="s">
        <v>2251</v>
      </c>
      <c r="K126" s="130" t="s">
        <v>1954</v>
      </c>
      <c r="L126" s="130" t="s">
        <v>1955</v>
      </c>
      <c r="M126" s="130" t="s">
        <v>2263</v>
      </c>
      <c r="N126" s="130">
        <v>50</v>
      </c>
      <c r="O126" s="138">
        <v>796</v>
      </c>
      <c r="P126" s="130" t="s">
        <v>1957</v>
      </c>
      <c r="Q126" s="139">
        <v>1</v>
      </c>
      <c r="R126" s="140">
        <v>660000</v>
      </c>
      <c r="S126" s="140">
        <f>R126*Q126</f>
        <v>660000</v>
      </c>
      <c r="T126" s="140">
        <f>S126*1.12</f>
        <v>739200.0000000001</v>
      </c>
      <c r="U126" s="139">
        <v>2010</v>
      </c>
      <c r="V126" s="143"/>
    </row>
    <row r="127" spans="1:22" s="107" customFormat="1" ht="47.25" customHeight="1">
      <c r="A127" s="159" t="s">
        <v>2279</v>
      </c>
      <c r="B127" s="132" t="s">
        <v>1928</v>
      </c>
      <c r="C127" s="131" t="s">
        <v>2280</v>
      </c>
      <c r="D127" s="132" t="s">
        <v>2281</v>
      </c>
      <c r="E127" s="152" t="s">
        <v>2281</v>
      </c>
      <c r="F127" s="130" t="s">
        <v>2262</v>
      </c>
      <c r="G127" s="134">
        <v>0</v>
      </c>
      <c r="H127" s="135">
        <v>751000000</v>
      </c>
      <c r="I127" s="136" t="s">
        <v>1933</v>
      </c>
      <c r="J127" s="137" t="s">
        <v>2251</v>
      </c>
      <c r="K127" s="130" t="s">
        <v>1954</v>
      </c>
      <c r="L127" s="130" t="s">
        <v>1955</v>
      </c>
      <c r="M127" s="130" t="s">
        <v>2263</v>
      </c>
      <c r="N127" s="130">
        <v>50</v>
      </c>
      <c r="O127" s="138">
        <v>796</v>
      </c>
      <c r="P127" s="130" t="s">
        <v>1957</v>
      </c>
      <c r="Q127" s="139">
        <v>19</v>
      </c>
      <c r="R127" s="140">
        <v>109869.79</v>
      </c>
      <c r="S127" s="140"/>
      <c r="T127" s="140"/>
      <c r="U127" s="139">
        <v>2010</v>
      </c>
      <c r="V127" s="143"/>
    </row>
    <row r="128" spans="1:22" s="107" customFormat="1" ht="47.25" customHeight="1">
      <c r="A128" s="159" t="s">
        <v>2282</v>
      </c>
      <c r="B128" s="132" t="s">
        <v>1928</v>
      </c>
      <c r="C128" s="131" t="s">
        <v>2280</v>
      </c>
      <c r="D128" s="132" t="s">
        <v>2281</v>
      </c>
      <c r="E128" s="152" t="s">
        <v>2281</v>
      </c>
      <c r="F128" s="130" t="s">
        <v>2262</v>
      </c>
      <c r="G128" s="134">
        <v>0</v>
      </c>
      <c r="H128" s="135">
        <v>751000000</v>
      </c>
      <c r="I128" s="136" t="s">
        <v>1933</v>
      </c>
      <c r="J128" s="137" t="s">
        <v>2251</v>
      </c>
      <c r="K128" s="130" t="s">
        <v>1954</v>
      </c>
      <c r="L128" s="130" t="s">
        <v>1955</v>
      </c>
      <c r="M128" s="130" t="s">
        <v>2263</v>
      </c>
      <c r="N128" s="130">
        <v>50</v>
      </c>
      <c r="O128" s="138">
        <v>796</v>
      </c>
      <c r="P128" s="130" t="s">
        <v>1957</v>
      </c>
      <c r="Q128" s="139">
        <f>19+4</f>
        <v>23</v>
      </c>
      <c r="R128" s="140">
        <v>110000</v>
      </c>
      <c r="S128" s="140">
        <f aca="true" t="shared" si="11" ref="S128:S134">R128*Q128</f>
        <v>2530000</v>
      </c>
      <c r="T128" s="140">
        <f aca="true" t="shared" si="12" ref="T128:T147">S128*1.12</f>
        <v>2833600.0000000005</v>
      </c>
      <c r="U128" s="139">
        <v>2010</v>
      </c>
      <c r="V128" s="143"/>
    </row>
    <row r="129" spans="1:22" s="107" customFormat="1" ht="47.25" customHeight="1">
      <c r="A129" s="159" t="s">
        <v>2283</v>
      </c>
      <c r="B129" s="132" t="s">
        <v>1928</v>
      </c>
      <c r="C129" s="131" t="s">
        <v>2280</v>
      </c>
      <c r="D129" s="132" t="s">
        <v>2281</v>
      </c>
      <c r="E129" s="152" t="s">
        <v>2284</v>
      </c>
      <c r="F129" s="130" t="s">
        <v>1932</v>
      </c>
      <c r="G129" s="134">
        <v>0</v>
      </c>
      <c r="H129" s="135">
        <v>751000000</v>
      </c>
      <c r="I129" s="136" t="s">
        <v>1933</v>
      </c>
      <c r="J129" s="137" t="s">
        <v>2251</v>
      </c>
      <c r="K129" s="130" t="s">
        <v>1954</v>
      </c>
      <c r="L129" s="130" t="s">
        <v>1955</v>
      </c>
      <c r="M129" s="130" t="s">
        <v>2263</v>
      </c>
      <c r="N129" s="130">
        <v>50</v>
      </c>
      <c r="O129" s="138">
        <v>796</v>
      </c>
      <c r="P129" s="130" t="s">
        <v>1957</v>
      </c>
      <c r="Q129" s="139">
        <v>1</v>
      </c>
      <c r="R129" s="140">
        <v>6750000</v>
      </c>
      <c r="S129" s="140">
        <f t="shared" si="11"/>
        <v>6750000</v>
      </c>
      <c r="T129" s="140">
        <f t="shared" si="12"/>
        <v>7560000.000000001</v>
      </c>
      <c r="U129" s="139">
        <v>2010</v>
      </c>
      <c r="V129" s="143"/>
    </row>
    <row r="130" spans="1:22" s="107" customFormat="1" ht="47.25" customHeight="1">
      <c r="A130" s="159" t="s">
        <v>2285</v>
      </c>
      <c r="B130" s="132" t="s">
        <v>1928</v>
      </c>
      <c r="C130" s="131" t="s">
        <v>2265</v>
      </c>
      <c r="D130" s="132" t="s">
        <v>2286</v>
      </c>
      <c r="E130" s="152" t="s">
        <v>2286</v>
      </c>
      <c r="F130" s="130" t="s">
        <v>2262</v>
      </c>
      <c r="G130" s="134">
        <v>0</v>
      </c>
      <c r="H130" s="135">
        <v>751000000</v>
      </c>
      <c r="I130" s="136" t="s">
        <v>1933</v>
      </c>
      <c r="J130" s="137" t="s">
        <v>2251</v>
      </c>
      <c r="K130" s="130" t="s">
        <v>1954</v>
      </c>
      <c r="L130" s="130" t="s">
        <v>1955</v>
      </c>
      <c r="M130" s="130" t="s">
        <v>2263</v>
      </c>
      <c r="N130" s="130">
        <v>50</v>
      </c>
      <c r="O130" s="138">
        <v>796</v>
      </c>
      <c r="P130" s="130" t="s">
        <v>1957</v>
      </c>
      <c r="Q130" s="139">
        <v>3</v>
      </c>
      <c r="R130" s="140">
        <v>241500</v>
      </c>
      <c r="S130" s="140">
        <f t="shared" si="11"/>
        <v>724500</v>
      </c>
      <c r="T130" s="140">
        <f t="shared" si="12"/>
        <v>811440.0000000001</v>
      </c>
      <c r="U130" s="139">
        <v>2011</v>
      </c>
      <c r="V130" s="143"/>
    </row>
    <row r="131" spans="1:22" s="107" customFormat="1" ht="47.25" customHeight="1">
      <c r="A131" s="159" t="s">
        <v>2287</v>
      </c>
      <c r="B131" s="132" t="s">
        <v>1928</v>
      </c>
      <c r="C131" s="131" t="s">
        <v>2288</v>
      </c>
      <c r="D131" s="132" t="s">
        <v>2289</v>
      </c>
      <c r="E131" s="152" t="s">
        <v>2290</v>
      </c>
      <c r="F131" s="130" t="s">
        <v>2262</v>
      </c>
      <c r="G131" s="134">
        <v>0</v>
      </c>
      <c r="H131" s="135">
        <v>751000000</v>
      </c>
      <c r="I131" s="136" t="s">
        <v>1933</v>
      </c>
      <c r="J131" s="137" t="s">
        <v>2251</v>
      </c>
      <c r="K131" s="130" t="s">
        <v>1954</v>
      </c>
      <c r="L131" s="130" t="s">
        <v>1955</v>
      </c>
      <c r="M131" s="130" t="s">
        <v>2263</v>
      </c>
      <c r="N131" s="130">
        <v>50</v>
      </c>
      <c r="O131" s="138">
        <v>796</v>
      </c>
      <c r="P131" s="130" t="s">
        <v>1957</v>
      </c>
      <c r="Q131" s="139">
        <v>18</v>
      </c>
      <c r="R131" s="140">
        <v>17250</v>
      </c>
      <c r="S131" s="140">
        <f t="shared" si="11"/>
        <v>310500</v>
      </c>
      <c r="T131" s="140">
        <f t="shared" si="12"/>
        <v>347760.00000000006</v>
      </c>
      <c r="U131" s="139">
        <v>2010</v>
      </c>
      <c r="V131" s="143"/>
    </row>
    <row r="132" spans="1:22" s="107" customFormat="1" ht="47.25" customHeight="1">
      <c r="A132" s="159" t="s">
        <v>2291</v>
      </c>
      <c r="B132" s="132" t="s">
        <v>1928</v>
      </c>
      <c r="C132" s="131" t="s">
        <v>2288</v>
      </c>
      <c r="D132" s="132" t="s">
        <v>2290</v>
      </c>
      <c r="E132" s="152" t="s">
        <v>2290</v>
      </c>
      <c r="F132" s="130" t="s">
        <v>2262</v>
      </c>
      <c r="G132" s="134">
        <v>0</v>
      </c>
      <c r="H132" s="135">
        <v>751000000</v>
      </c>
      <c r="I132" s="136" t="s">
        <v>1933</v>
      </c>
      <c r="J132" s="137" t="s">
        <v>2251</v>
      </c>
      <c r="K132" s="130" t="s">
        <v>1954</v>
      </c>
      <c r="L132" s="130" t="s">
        <v>1955</v>
      </c>
      <c r="M132" s="130" t="s">
        <v>2263</v>
      </c>
      <c r="N132" s="130">
        <v>50</v>
      </c>
      <c r="O132" s="138">
        <v>796</v>
      </c>
      <c r="P132" s="130" t="s">
        <v>1957</v>
      </c>
      <c r="Q132" s="139">
        <v>2</v>
      </c>
      <c r="R132" s="140">
        <v>750000</v>
      </c>
      <c r="S132" s="140">
        <f t="shared" si="11"/>
        <v>1500000</v>
      </c>
      <c r="T132" s="140">
        <f t="shared" si="12"/>
        <v>1680000.0000000002</v>
      </c>
      <c r="U132" s="139">
        <v>2010</v>
      </c>
      <c r="V132" s="143"/>
    </row>
    <row r="133" spans="1:22" s="107" customFormat="1" ht="47.25" customHeight="1">
      <c r="A133" s="159" t="s">
        <v>2292</v>
      </c>
      <c r="B133" s="132" t="s">
        <v>1928</v>
      </c>
      <c r="C133" s="131" t="s">
        <v>2288</v>
      </c>
      <c r="D133" s="132" t="s">
        <v>2293</v>
      </c>
      <c r="E133" s="152" t="s">
        <v>2293</v>
      </c>
      <c r="F133" s="130" t="s">
        <v>1932</v>
      </c>
      <c r="G133" s="134">
        <v>0</v>
      </c>
      <c r="H133" s="135">
        <v>751000000</v>
      </c>
      <c r="I133" s="136" t="s">
        <v>1933</v>
      </c>
      <c r="J133" s="137" t="s">
        <v>2251</v>
      </c>
      <c r="K133" s="130" t="s">
        <v>1954</v>
      </c>
      <c r="L133" s="130" t="s">
        <v>1955</v>
      </c>
      <c r="M133" s="130" t="s">
        <v>2263</v>
      </c>
      <c r="N133" s="130">
        <v>50</v>
      </c>
      <c r="O133" s="138">
        <v>796</v>
      </c>
      <c r="P133" s="130" t="s">
        <v>1957</v>
      </c>
      <c r="Q133" s="139">
        <v>16</v>
      </c>
      <c r="R133" s="140">
        <v>1068750</v>
      </c>
      <c r="S133" s="140">
        <f t="shared" si="11"/>
        <v>17100000</v>
      </c>
      <c r="T133" s="140">
        <f t="shared" si="12"/>
        <v>19152000</v>
      </c>
      <c r="U133" s="139">
        <v>2011</v>
      </c>
      <c r="V133" s="143"/>
    </row>
    <row r="134" spans="1:22" s="160" customFormat="1" ht="47.25" customHeight="1">
      <c r="A134" s="159" t="s">
        <v>2294</v>
      </c>
      <c r="B134" s="132" t="s">
        <v>1928</v>
      </c>
      <c r="C134" s="131" t="s">
        <v>2288</v>
      </c>
      <c r="D134" s="132" t="s">
        <v>2295</v>
      </c>
      <c r="E134" s="152" t="s">
        <v>2296</v>
      </c>
      <c r="F134" s="130" t="s">
        <v>1932</v>
      </c>
      <c r="G134" s="134">
        <v>0</v>
      </c>
      <c r="H134" s="135">
        <v>751000000</v>
      </c>
      <c r="I134" s="136" t="s">
        <v>1933</v>
      </c>
      <c r="J134" s="130" t="s">
        <v>2297</v>
      </c>
      <c r="K134" s="130" t="s">
        <v>1954</v>
      </c>
      <c r="L134" s="130" t="s">
        <v>1955</v>
      </c>
      <c r="M134" s="130" t="s">
        <v>2263</v>
      </c>
      <c r="N134" s="130">
        <v>50</v>
      </c>
      <c r="O134" s="138">
        <v>796</v>
      </c>
      <c r="P134" s="130" t="s">
        <v>1957</v>
      </c>
      <c r="Q134" s="139">
        <v>1</v>
      </c>
      <c r="R134" s="140">
        <v>7500000</v>
      </c>
      <c r="S134" s="140">
        <f t="shared" si="11"/>
        <v>7500000</v>
      </c>
      <c r="T134" s="140">
        <f t="shared" si="12"/>
        <v>8400000</v>
      </c>
      <c r="U134" s="139">
        <v>2011</v>
      </c>
      <c r="V134" s="143"/>
    </row>
    <row r="135" spans="1:22" s="107" customFormat="1" ht="47.25" customHeight="1">
      <c r="A135" s="159" t="s">
        <v>2298</v>
      </c>
      <c r="B135" s="132" t="s">
        <v>1928</v>
      </c>
      <c r="C135" s="131" t="s">
        <v>2288</v>
      </c>
      <c r="D135" s="132" t="s">
        <v>2299</v>
      </c>
      <c r="E135" s="152" t="s">
        <v>2299</v>
      </c>
      <c r="F135" s="130" t="s">
        <v>1932</v>
      </c>
      <c r="G135" s="134">
        <v>0</v>
      </c>
      <c r="H135" s="135">
        <v>751000000</v>
      </c>
      <c r="I135" s="136" t="s">
        <v>1933</v>
      </c>
      <c r="J135" s="137" t="s">
        <v>2251</v>
      </c>
      <c r="K135" s="130" t="s">
        <v>1954</v>
      </c>
      <c r="L135" s="130" t="s">
        <v>1955</v>
      </c>
      <c r="M135" s="130" t="s">
        <v>1947</v>
      </c>
      <c r="N135" s="130">
        <v>50</v>
      </c>
      <c r="O135" s="138">
        <v>796</v>
      </c>
      <c r="P135" s="130" t="s">
        <v>1957</v>
      </c>
      <c r="Q135" s="139"/>
      <c r="R135" s="140"/>
      <c r="S135" s="140">
        <v>7500000</v>
      </c>
      <c r="T135" s="140">
        <f t="shared" si="12"/>
        <v>8400000</v>
      </c>
      <c r="U135" s="139">
        <v>2010</v>
      </c>
      <c r="V135" s="143"/>
    </row>
    <row r="136" spans="1:22" s="160" customFormat="1" ht="47.25" customHeight="1">
      <c r="A136" s="159" t="s">
        <v>2300</v>
      </c>
      <c r="B136" s="132" t="s">
        <v>1928</v>
      </c>
      <c r="C136" s="131" t="s">
        <v>2301</v>
      </c>
      <c r="D136" s="132" t="s">
        <v>2302</v>
      </c>
      <c r="E136" s="152" t="s">
        <v>2302</v>
      </c>
      <c r="F136" s="130" t="s">
        <v>2262</v>
      </c>
      <c r="G136" s="134">
        <v>0</v>
      </c>
      <c r="H136" s="135">
        <v>751000000</v>
      </c>
      <c r="I136" s="136" t="s">
        <v>1933</v>
      </c>
      <c r="J136" s="137" t="s">
        <v>2251</v>
      </c>
      <c r="K136" s="130" t="s">
        <v>1954</v>
      </c>
      <c r="L136" s="130" t="s">
        <v>1955</v>
      </c>
      <c r="M136" s="130" t="s">
        <v>2263</v>
      </c>
      <c r="N136" s="130">
        <v>50</v>
      </c>
      <c r="O136" s="138">
        <v>796</v>
      </c>
      <c r="P136" s="130" t="s">
        <v>1957</v>
      </c>
      <c r="Q136" s="139">
        <v>1</v>
      </c>
      <c r="R136" s="140">
        <v>3750000</v>
      </c>
      <c r="S136" s="140">
        <f aca="true" t="shared" si="13" ref="S136:S146">R136*Q136</f>
        <v>3750000</v>
      </c>
      <c r="T136" s="140">
        <f t="shared" si="12"/>
        <v>4200000</v>
      </c>
      <c r="U136" s="139">
        <v>2010</v>
      </c>
      <c r="V136" s="143"/>
    </row>
    <row r="137" spans="1:22" s="107" customFormat="1" ht="47.25" customHeight="1">
      <c r="A137" s="159" t="s">
        <v>2303</v>
      </c>
      <c r="B137" s="132" t="s">
        <v>1928</v>
      </c>
      <c r="C137" s="131" t="s">
        <v>2288</v>
      </c>
      <c r="D137" s="132" t="s">
        <v>2304</v>
      </c>
      <c r="E137" s="152" t="s">
        <v>2304</v>
      </c>
      <c r="F137" s="130" t="s">
        <v>2262</v>
      </c>
      <c r="G137" s="134">
        <v>0</v>
      </c>
      <c r="H137" s="135">
        <v>751000000</v>
      </c>
      <c r="I137" s="136" t="s">
        <v>1933</v>
      </c>
      <c r="J137" s="137" t="s">
        <v>2251</v>
      </c>
      <c r="K137" s="130" t="s">
        <v>1954</v>
      </c>
      <c r="L137" s="130" t="s">
        <v>1955</v>
      </c>
      <c r="M137" s="130" t="s">
        <v>2263</v>
      </c>
      <c r="N137" s="130">
        <v>50</v>
      </c>
      <c r="O137" s="138">
        <v>796</v>
      </c>
      <c r="P137" s="130" t="s">
        <v>1957</v>
      </c>
      <c r="Q137" s="139">
        <v>30</v>
      </c>
      <c r="R137" s="140">
        <v>90000</v>
      </c>
      <c r="S137" s="140">
        <f t="shared" si="13"/>
        <v>2700000</v>
      </c>
      <c r="T137" s="140">
        <f t="shared" si="12"/>
        <v>3024000.0000000005</v>
      </c>
      <c r="U137" s="139">
        <v>2010</v>
      </c>
      <c r="V137" s="143"/>
    </row>
    <row r="138" spans="1:22" s="107" customFormat="1" ht="47.25" customHeight="1">
      <c r="A138" s="159" t="s">
        <v>2305</v>
      </c>
      <c r="B138" s="132" t="s">
        <v>1928</v>
      </c>
      <c r="C138" s="131" t="s">
        <v>2288</v>
      </c>
      <c r="D138" s="132" t="s">
        <v>2306</v>
      </c>
      <c r="E138" s="152" t="s">
        <v>2306</v>
      </c>
      <c r="F138" s="130" t="s">
        <v>2262</v>
      </c>
      <c r="G138" s="134">
        <v>0</v>
      </c>
      <c r="H138" s="135">
        <v>751000000</v>
      </c>
      <c r="I138" s="136" t="s">
        <v>1933</v>
      </c>
      <c r="J138" s="137" t="s">
        <v>2251</v>
      </c>
      <c r="K138" s="130" t="s">
        <v>1954</v>
      </c>
      <c r="L138" s="130" t="s">
        <v>1955</v>
      </c>
      <c r="M138" s="130" t="s">
        <v>2263</v>
      </c>
      <c r="N138" s="130">
        <v>50</v>
      </c>
      <c r="O138" s="138">
        <v>796</v>
      </c>
      <c r="P138" s="130" t="s">
        <v>1957</v>
      </c>
      <c r="Q138" s="139">
        <v>2</v>
      </c>
      <c r="R138" s="140">
        <v>150000</v>
      </c>
      <c r="S138" s="140">
        <f t="shared" si="13"/>
        <v>300000</v>
      </c>
      <c r="T138" s="140">
        <f t="shared" si="12"/>
        <v>336000.00000000006</v>
      </c>
      <c r="U138" s="142">
        <v>2011</v>
      </c>
      <c r="V138" s="143"/>
    </row>
    <row r="139" spans="1:22" s="107" customFormat="1" ht="47.25" customHeight="1">
      <c r="A139" s="159" t="s">
        <v>2307</v>
      </c>
      <c r="B139" s="132" t="s">
        <v>1928</v>
      </c>
      <c r="C139" s="131" t="s">
        <v>2288</v>
      </c>
      <c r="D139" s="132" t="s">
        <v>2308</v>
      </c>
      <c r="E139" s="152" t="s">
        <v>2309</v>
      </c>
      <c r="F139" s="130" t="s">
        <v>2262</v>
      </c>
      <c r="G139" s="134">
        <v>0</v>
      </c>
      <c r="H139" s="135">
        <v>751000000</v>
      </c>
      <c r="I139" s="136" t="s">
        <v>1933</v>
      </c>
      <c r="J139" s="137" t="s">
        <v>2251</v>
      </c>
      <c r="K139" s="130" t="s">
        <v>1954</v>
      </c>
      <c r="L139" s="130" t="s">
        <v>1955</v>
      </c>
      <c r="M139" s="130" t="s">
        <v>2263</v>
      </c>
      <c r="N139" s="130">
        <v>50</v>
      </c>
      <c r="O139" s="138">
        <v>796</v>
      </c>
      <c r="P139" s="130" t="s">
        <v>1957</v>
      </c>
      <c r="Q139" s="139">
        <v>1</v>
      </c>
      <c r="R139" s="140">
        <v>234000</v>
      </c>
      <c r="S139" s="140">
        <f t="shared" si="13"/>
        <v>234000</v>
      </c>
      <c r="T139" s="140">
        <f t="shared" si="12"/>
        <v>262080.00000000003</v>
      </c>
      <c r="U139" s="139">
        <v>2010</v>
      </c>
      <c r="V139" s="143"/>
    </row>
    <row r="140" spans="1:22" s="107" customFormat="1" ht="47.25" customHeight="1">
      <c r="A140" s="159" t="s">
        <v>2310</v>
      </c>
      <c r="B140" s="132" t="s">
        <v>1928</v>
      </c>
      <c r="C140" s="131" t="s">
        <v>2288</v>
      </c>
      <c r="D140" s="132" t="s">
        <v>2311</v>
      </c>
      <c r="E140" s="152" t="s">
        <v>2312</v>
      </c>
      <c r="F140" s="130" t="s">
        <v>2262</v>
      </c>
      <c r="G140" s="134">
        <v>0</v>
      </c>
      <c r="H140" s="135">
        <v>751000000</v>
      </c>
      <c r="I140" s="136" t="s">
        <v>1933</v>
      </c>
      <c r="J140" s="137" t="s">
        <v>2251</v>
      </c>
      <c r="K140" s="130" t="s">
        <v>1954</v>
      </c>
      <c r="L140" s="130" t="s">
        <v>1955</v>
      </c>
      <c r="M140" s="130" t="s">
        <v>2263</v>
      </c>
      <c r="N140" s="130">
        <v>50</v>
      </c>
      <c r="O140" s="138">
        <v>796</v>
      </c>
      <c r="P140" s="130" t="s">
        <v>1957</v>
      </c>
      <c r="Q140" s="139">
        <v>1</v>
      </c>
      <c r="R140" s="140">
        <v>2550000</v>
      </c>
      <c r="S140" s="140">
        <f t="shared" si="13"/>
        <v>2550000</v>
      </c>
      <c r="T140" s="140">
        <f t="shared" si="12"/>
        <v>2856000.0000000005</v>
      </c>
      <c r="U140" s="139">
        <v>2010</v>
      </c>
      <c r="V140" s="143"/>
    </row>
    <row r="141" spans="1:22" s="107" customFormat="1" ht="47.25" customHeight="1">
      <c r="A141" s="159" t="s">
        <v>2313</v>
      </c>
      <c r="B141" s="132" t="s">
        <v>1928</v>
      </c>
      <c r="C141" s="131" t="s">
        <v>2314</v>
      </c>
      <c r="D141" s="132" t="s">
        <v>2315</v>
      </c>
      <c r="E141" s="152" t="s">
        <v>2315</v>
      </c>
      <c r="F141" s="130" t="s">
        <v>2262</v>
      </c>
      <c r="G141" s="134">
        <v>0</v>
      </c>
      <c r="H141" s="135">
        <v>751000000</v>
      </c>
      <c r="I141" s="136" t="s">
        <v>1933</v>
      </c>
      <c r="J141" s="137" t="s">
        <v>2251</v>
      </c>
      <c r="K141" s="130" t="s">
        <v>1954</v>
      </c>
      <c r="L141" s="130" t="s">
        <v>1955</v>
      </c>
      <c r="M141" s="130" t="s">
        <v>2263</v>
      </c>
      <c r="N141" s="130">
        <v>50</v>
      </c>
      <c r="O141" s="138">
        <v>796</v>
      </c>
      <c r="P141" s="130" t="s">
        <v>1957</v>
      </c>
      <c r="Q141" s="139">
        <v>17</v>
      </c>
      <c r="R141" s="140">
        <v>15000</v>
      </c>
      <c r="S141" s="140">
        <f t="shared" si="13"/>
        <v>255000</v>
      </c>
      <c r="T141" s="140">
        <f t="shared" si="12"/>
        <v>285600</v>
      </c>
      <c r="U141" s="139">
        <v>2010</v>
      </c>
      <c r="V141" s="143"/>
    </row>
    <row r="142" spans="1:22" s="107" customFormat="1" ht="47.25" customHeight="1">
      <c r="A142" s="159" t="s">
        <v>2316</v>
      </c>
      <c r="B142" s="132" t="s">
        <v>1928</v>
      </c>
      <c r="C142" s="131" t="s">
        <v>2317</v>
      </c>
      <c r="D142" s="132" t="s">
        <v>2318</v>
      </c>
      <c r="E142" s="152" t="s">
        <v>2319</v>
      </c>
      <c r="F142" s="130" t="s">
        <v>2262</v>
      </c>
      <c r="G142" s="134">
        <v>0</v>
      </c>
      <c r="H142" s="130">
        <v>751000000</v>
      </c>
      <c r="I142" s="136" t="s">
        <v>1933</v>
      </c>
      <c r="J142" s="137" t="s">
        <v>2251</v>
      </c>
      <c r="K142" s="130" t="s">
        <v>1954</v>
      </c>
      <c r="L142" s="130" t="s">
        <v>1955</v>
      </c>
      <c r="M142" s="130" t="s">
        <v>2263</v>
      </c>
      <c r="N142" s="130">
        <v>50</v>
      </c>
      <c r="O142" s="138">
        <v>796</v>
      </c>
      <c r="P142" s="130" t="s">
        <v>1957</v>
      </c>
      <c r="Q142" s="139">
        <v>1</v>
      </c>
      <c r="R142" s="140">
        <v>90000</v>
      </c>
      <c r="S142" s="140">
        <f t="shared" si="13"/>
        <v>90000</v>
      </c>
      <c r="T142" s="140">
        <f t="shared" si="12"/>
        <v>100800.00000000001</v>
      </c>
      <c r="U142" s="139">
        <v>2010</v>
      </c>
      <c r="V142" s="143"/>
    </row>
    <row r="143" spans="1:22" s="107" customFormat="1" ht="47.25" customHeight="1">
      <c r="A143" s="159" t="s">
        <v>2320</v>
      </c>
      <c r="B143" s="132" t="s">
        <v>1928</v>
      </c>
      <c r="C143" s="131" t="s">
        <v>2317</v>
      </c>
      <c r="D143" s="132" t="s">
        <v>2318</v>
      </c>
      <c r="E143" s="152" t="s">
        <v>2319</v>
      </c>
      <c r="F143" s="130" t="s">
        <v>2262</v>
      </c>
      <c r="G143" s="134">
        <v>0</v>
      </c>
      <c r="H143" s="130">
        <v>751000000</v>
      </c>
      <c r="I143" s="136" t="s">
        <v>1933</v>
      </c>
      <c r="J143" s="137" t="s">
        <v>2251</v>
      </c>
      <c r="K143" s="130" t="s">
        <v>1954</v>
      </c>
      <c r="L143" s="130" t="s">
        <v>1955</v>
      </c>
      <c r="M143" s="130" t="s">
        <v>2263</v>
      </c>
      <c r="N143" s="130">
        <v>50</v>
      </c>
      <c r="O143" s="138">
        <v>796</v>
      </c>
      <c r="P143" s="130" t="s">
        <v>1957</v>
      </c>
      <c r="Q143" s="139">
        <v>1</v>
      </c>
      <c r="R143" s="140">
        <v>324000</v>
      </c>
      <c r="S143" s="140">
        <f t="shared" si="13"/>
        <v>324000</v>
      </c>
      <c r="T143" s="140">
        <f t="shared" si="12"/>
        <v>362880.00000000006</v>
      </c>
      <c r="U143" s="139">
        <v>2010</v>
      </c>
      <c r="V143" s="143"/>
    </row>
    <row r="144" spans="1:22" s="107" customFormat="1" ht="47.25" customHeight="1">
      <c r="A144" s="159" t="s">
        <v>2321</v>
      </c>
      <c r="B144" s="132" t="s">
        <v>1928</v>
      </c>
      <c r="C144" s="131" t="s">
        <v>2288</v>
      </c>
      <c r="D144" s="132" t="s">
        <v>2322</v>
      </c>
      <c r="E144" s="152" t="s">
        <v>2322</v>
      </c>
      <c r="F144" s="130" t="s">
        <v>2262</v>
      </c>
      <c r="G144" s="134">
        <v>0</v>
      </c>
      <c r="H144" s="130">
        <v>751000000</v>
      </c>
      <c r="I144" s="136" t="s">
        <v>1933</v>
      </c>
      <c r="J144" s="137" t="s">
        <v>2251</v>
      </c>
      <c r="K144" s="130" t="s">
        <v>1954</v>
      </c>
      <c r="L144" s="130" t="s">
        <v>1955</v>
      </c>
      <c r="M144" s="130" t="s">
        <v>2263</v>
      </c>
      <c r="N144" s="130">
        <v>50</v>
      </c>
      <c r="O144" s="138">
        <v>796</v>
      </c>
      <c r="P144" s="130" t="s">
        <v>1957</v>
      </c>
      <c r="Q144" s="139">
        <v>5</v>
      </c>
      <c r="R144" s="140">
        <v>1500</v>
      </c>
      <c r="S144" s="140">
        <f t="shared" si="13"/>
        <v>7500</v>
      </c>
      <c r="T144" s="140">
        <f t="shared" si="12"/>
        <v>8400</v>
      </c>
      <c r="U144" s="142">
        <v>2011</v>
      </c>
      <c r="V144" s="143"/>
    </row>
    <row r="145" spans="1:22" s="107" customFormat="1" ht="47.25" customHeight="1">
      <c r="A145" s="129" t="s">
        <v>2323</v>
      </c>
      <c r="B145" s="130" t="s">
        <v>1928</v>
      </c>
      <c r="C145" s="131" t="s">
        <v>2288</v>
      </c>
      <c r="D145" s="132" t="s">
        <v>2324</v>
      </c>
      <c r="E145" s="152" t="s">
        <v>2325</v>
      </c>
      <c r="F145" s="130" t="s">
        <v>2262</v>
      </c>
      <c r="G145" s="134">
        <v>0</v>
      </c>
      <c r="H145" s="135">
        <v>751000000</v>
      </c>
      <c r="I145" s="136" t="s">
        <v>1933</v>
      </c>
      <c r="J145" s="130" t="s">
        <v>2251</v>
      </c>
      <c r="K145" s="130" t="s">
        <v>1954</v>
      </c>
      <c r="L145" s="130" t="s">
        <v>1955</v>
      </c>
      <c r="M145" s="130" t="s">
        <v>2263</v>
      </c>
      <c r="N145" s="161">
        <v>50</v>
      </c>
      <c r="O145" s="138">
        <v>796</v>
      </c>
      <c r="P145" s="130" t="s">
        <v>1957</v>
      </c>
      <c r="Q145" s="139">
        <v>10</v>
      </c>
      <c r="R145" s="140">
        <v>3000</v>
      </c>
      <c r="S145" s="140">
        <f t="shared" si="13"/>
        <v>30000</v>
      </c>
      <c r="T145" s="140">
        <f t="shared" si="12"/>
        <v>33600</v>
      </c>
      <c r="U145" s="142">
        <v>2011</v>
      </c>
      <c r="V145" s="143"/>
    </row>
    <row r="146" spans="1:22" s="107" customFormat="1" ht="47.25" customHeight="1">
      <c r="A146" s="159" t="s">
        <v>2326</v>
      </c>
      <c r="B146" s="132" t="s">
        <v>1928</v>
      </c>
      <c r="C146" s="131" t="s">
        <v>2288</v>
      </c>
      <c r="D146" s="132" t="s">
        <v>2327</v>
      </c>
      <c r="E146" s="152" t="s">
        <v>2327</v>
      </c>
      <c r="F146" s="130" t="s">
        <v>2262</v>
      </c>
      <c r="G146" s="134">
        <v>0</v>
      </c>
      <c r="H146" s="135">
        <v>751000000</v>
      </c>
      <c r="I146" s="136" t="s">
        <v>1933</v>
      </c>
      <c r="J146" s="137" t="s">
        <v>2251</v>
      </c>
      <c r="K146" s="130" t="s">
        <v>1954</v>
      </c>
      <c r="L146" s="130" t="s">
        <v>1955</v>
      </c>
      <c r="M146" s="130" t="s">
        <v>2263</v>
      </c>
      <c r="N146" s="130">
        <v>50</v>
      </c>
      <c r="O146" s="138">
        <v>796</v>
      </c>
      <c r="P146" s="130" t="s">
        <v>1957</v>
      </c>
      <c r="Q146" s="139">
        <v>1</v>
      </c>
      <c r="R146" s="140">
        <v>7500</v>
      </c>
      <c r="S146" s="140">
        <f t="shared" si="13"/>
        <v>7500</v>
      </c>
      <c r="T146" s="140">
        <f t="shared" si="12"/>
        <v>8400</v>
      </c>
      <c r="U146" s="139">
        <v>2010</v>
      </c>
      <c r="V146" s="143"/>
    </row>
    <row r="147" spans="1:22" s="107" customFormat="1" ht="47.25" customHeight="1">
      <c r="A147" s="159" t="s">
        <v>2328</v>
      </c>
      <c r="B147" s="130" t="s">
        <v>1928</v>
      </c>
      <c r="C147" s="131" t="s">
        <v>2288</v>
      </c>
      <c r="D147" s="132" t="s">
        <v>2329</v>
      </c>
      <c r="E147" s="152" t="s">
        <v>2330</v>
      </c>
      <c r="F147" s="130" t="s">
        <v>1932</v>
      </c>
      <c r="G147" s="134">
        <v>0</v>
      </c>
      <c r="H147" s="135">
        <v>751000000</v>
      </c>
      <c r="I147" s="136" t="s">
        <v>1933</v>
      </c>
      <c r="J147" s="137" t="s">
        <v>2251</v>
      </c>
      <c r="K147" s="130" t="s">
        <v>1954</v>
      </c>
      <c r="L147" s="130" t="s">
        <v>1955</v>
      </c>
      <c r="M147" s="130" t="s">
        <v>2263</v>
      </c>
      <c r="N147" s="130">
        <v>50</v>
      </c>
      <c r="O147" s="138">
        <v>796</v>
      </c>
      <c r="P147" s="130" t="s">
        <v>1957</v>
      </c>
      <c r="Q147" s="139"/>
      <c r="R147" s="140"/>
      <c r="S147" s="140">
        <v>12360722.727618562</v>
      </c>
      <c r="T147" s="140">
        <f t="shared" si="12"/>
        <v>13844009.45493279</v>
      </c>
      <c r="U147" s="139">
        <v>2010</v>
      </c>
      <c r="V147" s="143"/>
    </row>
    <row r="148" spans="1:22" s="150" customFormat="1" ht="47.25" customHeight="1">
      <c r="A148" s="123"/>
      <c r="B148" s="124" t="s">
        <v>2331</v>
      </c>
      <c r="C148" s="144"/>
      <c r="D148" s="123"/>
      <c r="E148" s="123"/>
      <c r="F148" s="123"/>
      <c r="G148" s="162"/>
      <c r="H148" s="163"/>
      <c r="I148" s="164"/>
      <c r="J148" s="123"/>
      <c r="K148" s="123"/>
      <c r="L148" s="123"/>
      <c r="M148" s="123"/>
      <c r="N148" s="162"/>
      <c r="O148" s="165"/>
      <c r="P148" s="123"/>
      <c r="Q148" s="166"/>
      <c r="R148" s="167"/>
      <c r="S148" s="167"/>
      <c r="T148" s="167"/>
      <c r="U148" s="166"/>
      <c r="V148" s="149"/>
    </row>
    <row r="149" spans="1:22" s="107" customFormat="1" ht="47.25" customHeight="1">
      <c r="A149" s="129" t="s">
        <v>2332</v>
      </c>
      <c r="B149" s="132" t="s">
        <v>1928</v>
      </c>
      <c r="C149" s="131" t="s">
        <v>2333</v>
      </c>
      <c r="D149" s="132" t="s">
        <v>2334</v>
      </c>
      <c r="E149" s="152" t="s">
        <v>2334</v>
      </c>
      <c r="F149" s="130" t="s">
        <v>2262</v>
      </c>
      <c r="G149" s="134">
        <v>0</v>
      </c>
      <c r="H149" s="130">
        <v>751000000</v>
      </c>
      <c r="I149" s="136" t="s">
        <v>1933</v>
      </c>
      <c r="J149" s="137" t="s">
        <v>2251</v>
      </c>
      <c r="K149" s="130" t="s">
        <v>1954</v>
      </c>
      <c r="L149" s="130" t="s">
        <v>1955</v>
      </c>
      <c r="M149" s="130" t="s">
        <v>2263</v>
      </c>
      <c r="N149" s="130">
        <v>50</v>
      </c>
      <c r="O149" s="138">
        <v>796</v>
      </c>
      <c r="P149" s="130" t="s">
        <v>1957</v>
      </c>
      <c r="Q149" s="139">
        <v>1</v>
      </c>
      <c r="R149" s="140">
        <v>1500000</v>
      </c>
      <c r="S149" s="140">
        <f aca="true" t="shared" si="14" ref="S149:S196">R149*Q149</f>
        <v>1500000</v>
      </c>
      <c r="T149" s="140">
        <f aca="true" t="shared" si="15" ref="T149:T196">S149*1.12</f>
        <v>1680000.0000000002</v>
      </c>
      <c r="U149" s="139">
        <v>2011</v>
      </c>
      <c r="V149" s="143"/>
    </row>
    <row r="150" spans="1:22" s="107" customFormat="1" ht="47.25" customHeight="1">
      <c r="A150" s="129" t="s">
        <v>2335</v>
      </c>
      <c r="B150" s="132" t="s">
        <v>1928</v>
      </c>
      <c r="C150" s="131" t="s">
        <v>2333</v>
      </c>
      <c r="D150" s="132" t="s">
        <v>2336</v>
      </c>
      <c r="E150" s="152" t="s">
        <v>2336</v>
      </c>
      <c r="F150" s="130" t="s">
        <v>1932</v>
      </c>
      <c r="G150" s="134">
        <v>0</v>
      </c>
      <c r="H150" s="135">
        <v>751000000</v>
      </c>
      <c r="I150" s="136" t="s">
        <v>1933</v>
      </c>
      <c r="J150" s="137" t="s">
        <v>2251</v>
      </c>
      <c r="K150" s="130" t="s">
        <v>1954</v>
      </c>
      <c r="L150" s="130" t="s">
        <v>1955</v>
      </c>
      <c r="M150" s="130" t="s">
        <v>2263</v>
      </c>
      <c r="N150" s="130">
        <v>50</v>
      </c>
      <c r="O150" s="138">
        <v>796</v>
      </c>
      <c r="P150" s="130" t="s">
        <v>1957</v>
      </c>
      <c r="Q150" s="139">
        <v>100</v>
      </c>
      <c r="R150" s="140">
        <v>94500</v>
      </c>
      <c r="S150" s="140">
        <f t="shared" si="14"/>
        <v>9450000</v>
      </c>
      <c r="T150" s="140">
        <f t="shared" si="15"/>
        <v>10584000.000000002</v>
      </c>
      <c r="U150" s="139">
        <v>2011</v>
      </c>
      <c r="V150" s="143"/>
    </row>
    <row r="151" spans="1:22" s="107" customFormat="1" ht="47.25" customHeight="1">
      <c r="A151" s="129" t="s">
        <v>2337</v>
      </c>
      <c r="B151" s="132" t="s">
        <v>1928</v>
      </c>
      <c r="C151" s="131" t="s">
        <v>2333</v>
      </c>
      <c r="D151" s="132" t="s">
        <v>2338</v>
      </c>
      <c r="E151" s="152" t="s">
        <v>2338</v>
      </c>
      <c r="F151" s="130" t="s">
        <v>2262</v>
      </c>
      <c r="G151" s="134">
        <v>0</v>
      </c>
      <c r="H151" s="135">
        <v>751000000</v>
      </c>
      <c r="I151" s="136" t="s">
        <v>1933</v>
      </c>
      <c r="J151" s="137" t="s">
        <v>2251</v>
      </c>
      <c r="K151" s="130" t="s">
        <v>1954</v>
      </c>
      <c r="L151" s="130" t="s">
        <v>1955</v>
      </c>
      <c r="M151" s="130" t="s">
        <v>2263</v>
      </c>
      <c r="N151" s="130">
        <v>50</v>
      </c>
      <c r="O151" s="138">
        <v>796</v>
      </c>
      <c r="P151" s="130" t="s">
        <v>1957</v>
      </c>
      <c r="Q151" s="139">
        <v>100</v>
      </c>
      <c r="R151" s="140">
        <v>18000</v>
      </c>
      <c r="S151" s="140">
        <f t="shared" si="14"/>
        <v>1800000</v>
      </c>
      <c r="T151" s="140">
        <f t="shared" si="15"/>
        <v>2016000.0000000002</v>
      </c>
      <c r="U151" s="139">
        <v>2011</v>
      </c>
      <c r="V151" s="143"/>
    </row>
    <row r="152" spans="1:22" s="107" customFormat="1" ht="47.25" customHeight="1">
      <c r="A152" s="129" t="s">
        <v>2339</v>
      </c>
      <c r="B152" s="132" t="s">
        <v>1928</v>
      </c>
      <c r="C152" s="131" t="s">
        <v>2333</v>
      </c>
      <c r="D152" s="132" t="s">
        <v>2340</v>
      </c>
      <c r="E152" s="152" t="s">
        <v>2340</v>
      </c>
      <c r="F152" s="130" t="s">
        <v>2262</v>
      </c>
      <c r="G152" s="134">
        <v>0</v>
      </c>
      <c r="H152" s="135">
        <v>751000000</v>
      </c>
      <c r="I152" s="136" t="s">
        <v>1933</v>
      </c>
      <c r="J152" s="137" t="s">
        <v>2251</v>
      </c>
      <c r="K152" s="130" t="s">
        <v>1954</v>
      </c>
      <c r="L152" s="130" t="s">
        <v>1955</v>
      </c>
      <c r="M152" s="130" t="s">
        <v>2263</v>
      </c>
      <c r="N152" s="130">
        <v>50</v>
      </c>
      <c r="O152" s="138">
        <v>796</v>
      </c>
      <c r="P152" s="130" t="s">
        <v>1957</v>
      </c>
      <c r="Q152" s="139">
        <v>700</v>
      </c>
      <c r="R152" s="140">
        <v>1285.7142857142858</v>
      </c>
      <c r="S152" s="140">
        <f t="shared" si="14"/>
        <v>900000</v>
      </c>
      <c r="T152" s="140">
        <f t="shared" si="15"/>
        <v>1008000.0000000001</v>
      </c>
      <c r="U152" s="139">
        <v>2011</v>
      </c>
      <c r="V152" s="141"/>
    </row>
    <row r="153" spans="1:22" s="107" customFormat="1" ht="47.25" customHeight="1">
      <c r="A153" s="129" t="s">
        <v>2341</v>
      </c>
      <c r="B153" s="130" t="s">
        <v>1928</v>
      </c>
      <c r="C153" s="131" t="s">
        <v>2333</v>
      </c>
      <c r="D153" s="132" t="s">
        <v>2342</v>
      </c>
      <c r="E153" s="152" t="s">
        <v>2343</v>
      </c>
      <c r="F153" s="130" t="s">
        <v>1932</v>
      </c>
      <c r="G153" s="134">
        <v>0</v>
      </c>
      <c r="H153" s="135">
        <v>751000000</v>
      </c>
      <c r="I153" s="136" t="s">
        <v>1933</v>
      </c>
      <c r="J153" s="130" t="s">
        <v>2251</v>
      </c>
      <c r="K153" s="130" t="s">
        <v>1954</v>
      </c>
      <c r="L153" s="130" t="s">
        <v>1955</v>
      </c>
      <c r="M153" s="130" t="s">
        <v>2263</v>
      </c>
      <c r="N153" s="130">
        <v>50</v>
      </c>
      <c r="O153" s="138">
        <v>796</v>
      </c>
      <c r="P153" s="130" t="s">
        <v>1957</v>
      </c>
      <c r="Q153" s="139">
        <v>5</v>
      </c>
      <c r="R153" s="140">
        <v>2007000</v>
      </c>
      <c r="S153" s="140">
        <f t="shared" si="14"/>
        <v>10035000</v>
      </c>
      <c r="T153" s="140">
        <f t="shared" si="15"/>
        <v>11239200.000000002</v>
      </c>
      <c r="U153" s="139">
        <v>2011</v>
      </c>
      <c r="V153" s="143"/>
    </row>
    <row r="154" spans="1:22" s="107" customFormat="1" ht="47.25" customHeight="1">
      <c r="A154" s="129" t="s">
        <v>2344</v>
      </c>
      <c r="B154" s="132" t="s">
        <v>1928</v>
      </c>
      <c r="C154" s="131" t="s">
        <v>2333</v>
      </c>
      <c r="D154" s="132" t="s">
        <v>2342</v>
      </c>
      <c r="E154" s="152" t="s">
        <v>2345</v>
      </c>
      <c r="F154" s="130" t="s">
        <v>1932</v>
      </c>
      <c r="G154" s="134">
        <v>0</v>
      </c>
      <c r="H154" s="135">
        <v>751000000</v>
      </c>
      <c r="I154" s="136" t="s">
        <v>1933</v>
      </c>
      <c r="J154" s="130" t="s">
        <v>2251</v>
      </c>
      <c r="K154" s="130" t="s">
        <v>1954</v>
      </c>
      <c r="L154" s="130" t="s">
        <v>1955</v>
      </c>
      <c r="M154" s="130" t="s">
        <v>2263</v>
      </c>
      <c r="N154" s="130">
        <v>50</v>
      </c>
      <c r="O154" s="138">
        <v>796</v>
      </c>
      <c r="P154" s="130" t="s">
        <v>1957</v>
      </c>
      <c r="Q154" s="139">
        <v>40</v>
      </c>
      <c r="R154" s="140">
        <v>549000</v>
      </c>
      <c r="S154" s="140">
        <f t="shared" si="14"/>
        <v>21960000</v>
      </c>
      <c r="T154" s="140">
        <f t="shared" si="15"/>
        <v>24595200.000000004</v>
      </c>
      <c r="U154" s="139">
        <v>2011</v>
      </c>
      <c r="V154" s="143"/>
    </row>
    <row r="155" spans="1:22" s="107" customFormat="1" ht="47.25" customHeight="1">
      <c r="A155" s="129" t="s">
        <v>2346</v>
      </c>
      <c r="B155" s="132" t="s">
        <v>1928</v>
      </c>
      <c r="C155" s="131" t="s">
        <v>2333</v>
      </c>
      <c r="D155" s="132" t="s">
        <v>2347</v>
      </c>
      <c r="E155" s="152" t="s">
        <v>2347</v>
      </c>
      <c r="F155" s="130" t="s">
        <v>1932</v>
      </c>
      <c r="G155" s="134">
        <v>0</v>
      </c>
      <c r="H155" s="135">
        <v>751000000</v>
      </c>
      <c r="I155" s="136" t="s">
        <v>1933</v>
      </c>
      <c r="J155" s="130" t="s">
        <v>2251</v>
      </c>
      <c r="K155" s="130" t="s">
        <v>1954</v>
      </c>
      <c r="L155" s="130" t="s">
        <v>1955</v>
      </c>
      <c r="M155" s="130" t="s">
        <v>2263</v>
      </c>
      <c r="N155" s="130">
        <v>50</v>
      </c>
      <c r="O155" s="138">
        <v>796</v>
      </c>
      <c r="P155" s="130" t="s">
        <v>1957</v>
      </c>
      <c r="Q155" s="139">
        <v>100</v>
      </c>
      <c r="R155" s="140">
        <v>390000</v>
      </c>
      <c r="S155" s="140">
        <f t="shared" si="14"/>
        <v>39000000</v>
      </c>
      <c r="T155" s="140">
        <f t="shared" si="15"/>
        <v>43680000.00000001</v>
      </c>
      <c r="U155" s="139">
        <v>2011</v>
      </c>
      <c r="V155" s="143"/>
    </row>
    <row r="156" spans="1:22" s="107" customFormat="1" ht="47.25" customHeight="1">
      <c r="A156" s="129" t="s">
        <v>2348</v>
      </c>
      <c r="B156" s="132" t="s">
        <v>1928</v>
      </c>
      <c r="C156" s="131" t="s">
        <v>2333</v>
      </c>
      <c r="D156" s="132" t="s">
        <v>2349</v>
      </c>
      <c r="E156" s="152" t="s">
        <v>2349</v>
      </c>
      <c r="F156" s="130" t="s">
        <v>1932</v>
      </c>
      <c r="G156" s="134">
        <v>0</v>
      </c>
      <c r="H156" s="135">
        <v>751000000</v>
      </c>
      <c r="I156" s="136" t="s">
        <v>1933</v>
      </c>
      <c r="J156" s="130" t="s">
        <v>2350</v>
      </c>
      <c r="K156" s="130" t="s">
        <v>1954</v>
      </c>
      <c r="L156" s="130" t="s">
        <v>1955</v>
      </c>
      <c r="M156" s="130" t="s">
        <v>2263</v>
      </c>
      <c r="N156" s="130">
        <v>50</v>
      </c>
      <c r="O156" s="138">
        <v>796</v>
      </c>
      <c r="P156" s="130" t="s">
        <v>1957</v>
      </c>
      <c r="Q156" s="139">
        <v>4</v>
      </c>
      <c r="R156" s="140">
        <v>1875450</v>
      </c>
      <c r="S156" s="140">
        <f t="shared" si="14"/>
        <v>7501800</v>
      </c>
      <c r="T156" s="140">
        <f t="shared" si="15"/>
        <v>8402016</v>
      </c>
      <c r="U156" s="139">
        <v>2011</v>
      </c>
      <c r="V156" s="143"/>
    </row>
    <row r="157" spans="1:22" s="107" customFormat="1" ht="47.25" customHeight="1">
      <c r="A157" s="129" t="s">
        <v>2351</v>
      </c>
      <c r="B157" s="132" t="s">
        <v>1928</v>
      </c>
      <c r="C157" s="131" t="s">
        <v>2333</v>
      </c>
      <c r="D157" s="132" t="s">
        <v>2352</v>
      </c>
      <c r="E157" s="152" t="s">
        <v>2352</v>
      </c>
      <c r="F157" s="130" t="s">
        <v>2262</v>
      </c>
      <c r="G157" s="134">
        <v>0</v>
      </c>
      <c r="H157" s="135">
        <v>751000000</v>
      </c>
      <c r="I157" s="136" t="s">
        <v>1933</v>
      </c>
      <c r="J157" s="137" t="s">
        <v>2251</v>
      </c>
      <c r="K157" s="130" t="s">
        <v>1954</v>
      </c>
      <c r="L157" s="130" t="s">
        <v>1955</v>
      </c>
      <c r="M157" s="130" t="s">
        <v>2263</v>
      </c>
      <c r="N157" s="130">
        <v>50</v>
      </c>
      <c r="O157" s="138">
        <v>796</v>
      </c>
      <c r="P157" s="130" t="s">
        <v>1957</v>
      </c>
      <c r="Q157" s="139">
        <v>4</v>
      </c>
      <c r="R157" s="140">
        <v>375000</v>
      </c>
      <c r="S157" s="140">
        <f t="shared" si="14"/>
        <v>1500000</v>
      </c>
      <c r="T157" s="140">
        <f t="shared" si="15"/>
        <v>1680000.0000000002</v>
      </c>
      <c r="U157" s="139">
        <v>2011</v>
      </c>
      <c r="V157" s="143"/>
    </row>
    <row r="158" spans="1:22" s="107" customFormat="1" ht="47.25" customHeight="1">
      <c r="A158" s="129" t="s">
        <v>2353</v>
      </c>
      <c r="B158" s="132" t="s">
        <v>1928</v>
      </c>
      <c r="C158" s="131" t="s">
        <v>2333</v>
      </c>
      <c r="D158" s="132" t="s">
        <v>2354</v>
      </c>
      <c r="E158" s="152" t="s">
        <v>2354</v>
      </c>
      <c r="F158" s="130" t="s">
        <v>2262</v>
      </c>
      <c r="G158" s="134">
        <v>0</v>
      </c>
      <c r="H158" s="135">
        <v>751000000</v>
      </c>
      <c r="I158" s="136" t="s">
        <v>1933</v>
      </c>
      <c r="J158" s="137" t="s">
        <v>2251</v>
      </c>
      <c r="K158" s="130" t="s">
        <v>1954</v>
      </c>
      <c r="L158" s="130" t="s">
        <v>1955</v>
      </c>
      <c r="M158" s="130" t="s">
        <v>2263</v>
      </c>
      <c r="N158" s="130">
        <v>50</v>
      </c>
      <c r="O158" s="138">
        <v>796</v>
      </c>
      <c r="P158" s="130" t="s">
        <v>1957</v>
      </c>
      <c r="Q158" s="139">
        <v>3</v>
      </c>
      <c r="R158" s="140">
        <v>750000</v>
      </c>
      <c r="S158" s="140">
        <f t="shared" si="14"/>
        <v>2250000</v>
      </c>
      <c r="T158" s="140">
        <f t="shared" si="15"/>
        <v>2520000.0000000005</v>
      </c>
      <c r="U158" s="139">
        <v>2011</v>
      </c>
      <c r="V158" s="143"/>
    </row>
    <row r="159" spans="1:22" s="107" customFormat="1" ht="47.25" customHeight="1">
      <c r="A159" s="129" t="s">
        <v>2355</v>
      </c>
      <c r="B159" s="132" t="s">
        <v>1928</v>
      </c>
      <c r="C159" s="131" t="s">
        <v>2333</v>
      </c>
      <c r="D159" s="132" t="s">
        <v>2356</v>
      </c>
      <c r="E159" s="152" t="s">
        <v>2357</v>
      </c>
      <c r="F159" s="130" t="s">
        <v>1932</v>
      </c>
      <c r="G159" s="134">
        <v>0</v>
      </c>
      <c r="H159" s="130">
        <v>751000000</v>
      </c>
      <c r="I159" s="136" t="s">
        <v>1933</v>
      </c>
      <c r="J159" s="130" t="s">
        <v>2251</v>
      </c>
      <c r="K159" s="130" t="s">
        <v>1954</v>
      </c>
      <c r="L159" s="130" t="s">
        <v>1955</v>
      </c>
      <c r="M159" s="130" t="s">
        <v>2263</v>
      </c>
      <c r="N159" s="130">
        <v>50</v>
      </c>
      <c r="O159" s="138">
        <v>796</v>
      </c>
      <c r="P159" s="130" t="s">
        <v>1957</v>
      </c>
      <c r="Q159" s="139">
        <v>1</v>
      </c>
      <c r="R159" s="140">
        <v>7350000</v>
      </c>
      <c r="S159" s="140">
        <f t="shared" si="14"/>
        <v>7350000</v>
      </c>
      <c r="T159" s="140">
        <f t="shared" si="15"/>
        <v>8232000.000000001</v>
      </c>
      <c r="U159" s="139">
        <v>2011</v>
      </c>
      <c r="V159" s="143"/>
    </row>
    <row r="160" spans="1:22" s="107" customFormat="1" ht="47.25" customHeight="1">
      <c r="A160" s="129" t="s">
        <v>2358</v>
      </c>
      <c r="B160" s="132" t="s">
        <v>1928</v>
      </c>
      <c r="C160" s="131" t="s">
        <v>2333</v>
      </c>
      <c r="D160" s="132" t="s">
        <v>2359</v>
      </c>
      <c r="E160" s="152" t="s">
        <v>2359</v>
      </c>
      <c r="F160" s="130" t="s">
        <v>2262</v>
      </c>
      <c r="G160" s="134">
        <v>0</v>
      </c>
      <c r="H160" s="135">
        <v>751000000</v>
      </c>
      <c r="I160" s="136" t="s">
        <v>1933</v>
      </c>
      <c r="J160" s="137" t="s">
        <v>2251</v>
      </c>
      <c r="K160" s="130" t="s">
        <v>1954</v>
      </c>
      <c r="L160" s="130" t="s">
        <v>1955</v>
      </c>
      <c r="M160" s="130" t="s">
        <v>2263</v>
      </c>
      <c r="N160" s="130">
        <v>50</v>
      </c>
      <c r="O160" s="138">
        <v>796</v>
      </c>
      <c r="P160" s="130" t="s">
        <v>1957</v>
      </c>
      <c r="Q160" s="139">
        <v>100</v>
      </c>
      <c r="R160" s="140">
        <v>900</v>
      </c>
      <c r="S160" s="140">
        <f t="shared" si="14"/>
        <v>90000</v>
      </c>
      <c r="T160" s="140">
        <f t="shared" si="15"/>
        <v>100800.00000000001</v>
      </c>
      <c r="U160" s="139">
        <v>2011</v>
      </c>
      <c r="V160" s="143"/>
    </row>
    <row r="161" spans="1:22" s="107" customFormat="1" ht="47.25" customHeight="1">
      <c r="A161" s="129" t="s">
        <v>2360</v>
      </c>
      <c r="B161" s="132" t="s">
        <v>1928</v>
      </c>
      <c r="C161" s="131" t="s">
        <v>2333</v>
      </c>
      <c r="D161" s="132" t="s">
        <v>2361</v>
      </c>
      <c r="E161" s="152" t="s">
        <v>2361</v>
      </c>
      <c r="F161" s="130" t="s">
        <v>2262</v>
      </c>
      <c r="G161" s="134">
        <v>0</v>
      </c>
      <c r="H161" s="135">
        <v>751000000</v>
      </c>
      <c r="I161" s="136" t="s">
        <v>1933</v>
      </c>
      <c r="J161" s="137" t="s">
        <v>2251</v>
      </c>
      <c r="K161" s="130" t="s">
        <v>1954</v>
      </c>
      <c r="L161" s="130" t="s">
        <v>1955</v>
      </c>
      <c r="M161" s="130" t="s">
        <v>2263</v>
      </c>
      <c r="N161" s="130">
        <v>50</v>
      </c>
      <c r="O161" s="138">
        <v>796</v>
      </c>
      <c r="P161" s="130" t="s">
        <v>1957</v>
      </c>
      <c r="Q161" s="139">
        <v>100</v>
      </c>
      <c r="R161" s="140">
        <v>2250</v>
      </c>
      <c r="S161" s="140">
        <f t="shared" si="14"/>
        <v>225000</v>
      </c>
      <c r="T161" s="140">
        <f t="shared" si="15"/>
        <v>252000.00000000003</v>
      </c>
      <c r="U161" s="139">
        <v>2011</v>
      </c>
      <c r="V161" s="143"/>
    </row>
    <row r="162" spans="1:22" s="107" customFormat="1" ht="47.25" customHeight="1">
      <c r="A162" s="129" t="s">
        <v>2362</v>
      </c>
      <c r="B162" s="132" t="s">
        <v>1928</v>
      </c>
      <c r="C162" s="131" t="s">
        <v>2333</v>
      </c>
      <c r="D162" s="132" t="s">
        <v>2363</v>
      </c>
      <c r="E162" s="152" t="s">
        <v>2364</v>
      </c>
      <c r="F162" s="130" t="s">
        <v>2262</v>
      </c>
      <c r="G162" s="134">
        <v>0</v>
      </c>
      <c r="H162" s="130">
        <v>751000000</v>
      </c>
      <c r="I162" s="136" t="s">
        <v>1933</v>
      </c>
      <c r="J162" s="137" t="s">
        <v>2251</v>
      </c>
      <c r="K162" s="130" t="s">
        <v>1954</v>
      </c>
      <c r="L162" s="130" t="s">
        <v>1955</v>
      </c>
      <c r="M162" s="130" t="s">
        <v>2263</v>
      </c>
      <c r="N162" s="130">
        <v>50</v>
      </c>
      <c r="O162" s="138">
        <v>796</v>
      </c>
      <c r="P162" s="130" t="s">
        <v>1957</v>
      </c>
      <c r="Q162" s="139">
        <v>20</v>
      </c>
      <c r="R162" s="140">
        <v>60000</v>
      </c>
      <c r="S162" s="140">
        <f t="shared" si="14"/>
        <v>1200000</v>
      </c>
      <c r="T162" s="140">
        <f t="shared" si="15"/>
        <v>1344000.0000000002</v>
      </c>
      <c r="U162" s="139">
        <v>2011</v>
      </c>
      <c r="V162" s="143"/>
    </row>
    <row r="163" spans="1:22" s="107" customFormat="1" ht="47.25" customHeight="1">
      <c r="A163" s="129" t="s">
        <v>2365</v>
      </c>
      <c r="B163" s="132" t="s">
        <v>1928</v>
      </c>
      <c r="C163" s="131" t="s">
        <v>2333</v>
      </c>
      <c r="D163" s="132" t="s">
        <v>2366</v>
      </c>
      <c r="E163" s="152" t="s">
        <v>2367</v>
      </c>
      <c r="F163" s="130" t="s">
        <v>2262</v>
      </c>
      <c r="G163" s="134">
        <v>0</v>
      </c>
      <c r="H163" s="135">
        <v>751000000</v>
      </c>
      <c r="I163" s="136" t="s">
        <v>1933</v>
      </c>
      <c r="J163" s="137" t="s">
        <v>2251</v>
      </c>
      <c r="K163" s="130" t="s">
        <v>1954</v>
      </c>
      <c r="L163" s="130" t="s">
        <v>1955</v>
      </c>
      <c r="M163" s="130" t="s">
        <v>2263</v>
      </c>
      <c r="N163" s="130">
        <v>50</v>
      </c>
      <c r="O163" s="138">
        <v>796</v>
      </c>
      <c r="P163" s="130" t="s">
        <v>1957</v>
      </c>
      <c r="Q163" s="139">
        <v>10</v>
      </c>
      <c r="R163" s="140">
        <v>45000</v>
      </c>
      <c r="S163" s="140">
        <f t="shared" si="14"/>
        <v>450000</v>
      </c>
      <c r="T163" s="140">
        <f t="shared" si="15"/>
        <v>504000.00000000006</v>
      </c>
      <c r="U163" s="139">
        <v>2011</v>
      </c>
      <c r="V163" s="143"/>
    </row>
    <row r="164" spans="1:22" s="107" customFormat="1" ht="47.25" customHeight="1">
      <c r="A164" s="129" t="s">
        <v>2368</v>
      </c>
      <c r="B164" s="132" t="s">
        <v>1928</v>
      </c>
      <c r="C164" s="131" t="s">
        <v>2333</v>
      </c>
      <c r="D164" s="132" t="s">
        <v>2369</v>
      </c>
      <c r="E164" s="152" t="s">
        <v>2369</v>
      </c>
      <c r="F164" s="130" t="s">
        <v>2262</v>
      </c>
      <c r="G164" s="134">
        <v>0</v>
      </c>
      <c r="H164" s="135">
        <v>751000000</v>
      </c>
      <c r="I164" s="136" t="s">
        <v>1933</v>
      </c>
      <c r="J164" s="137" t="s">
        <v>2251</v>
      </c>
      <c r="K164" s="130" t="s">
        <v>1954</v>
      </c>
      <c r="L164" s="130" t="s">
        <v>1955</v>
      </c>
      <c r="M164" s="130" t="s">
        <v>2263</v>
      </c>
      <c r="N164" s="130">
        <v>50</v>
      </c>
      <c r="O164" s="138">
        <v>796</v>
      </c>
      <c r="P164" s="130" t="s">
        <v>1957</v>
      </c>
      <c r="Q164" s="139">
        <v>3</v>
      </c>
      <c r="R164" s="140">
        <v>75000</v>
      </c>
      <c r="S164" s="140">
        <f t="shared" si="14"/>
        <v>225000</v>
      </c>
      <c r="T164" s="140">
        <f t="shared" si="15"/>
        <v>252000.00000000003</v>
      </c>
      <c r="U164" s="139">
        <v>2011</v>
      </c>
      <c r="V164" s="143"/>
    </row>
    <row r="165" spans="1:22" s="107" customFormat="1" ht="47.25" customHeight="1">
      <c r="A165" s="129" t="s">
        <v>2370</v>
      </c>
      <c r="B165" s="132" t="s">
        <v>1928</v>
      </c>
      <c r="C165" s="131" t="s">
        <v>2333</v>
      </c>
      <c r="D165" s="132" t="s">
        <v>2371</v>
      </c>
      <c r="E165" s="152" t="s">
        <v>2371</v>
      </c>
      <c r="F165" s="130" t="s">
        <v>1932</v>
      </c>
      <c r="G165" s="134">
        <v>0</v>
      </c>
      <c r="H165" s="135">
        <v>751000000</v>
      </c>
      <c r="I165" s="136" t="s">
        <v>1933</v>
      </c>
      <c r="J165" s="130" t="s">
        <v>2372</v>
      </c>
      <c r="K165" s="130" t="s">
        <v>1954</v>
      </c>
      <c r="L165" s="130" t="s">
        <v>1955</v>
      </c>
      <c r="M165" s="130" t="s">
        <v>2263</v>
      </c>
      <c r="N165" s="130">
        <v>50</v>
      </c>
      <c r="O165" s="138">
        <v>796</v>
      </c>
      <c r="P165" s="130" t="s">
        <v>1957</v>
      </c>
      <c r="Q165" s="139">
        <v>8</v>
      </c>
      <c r="R165" s="140">
        <v>675000</v>
      </c>
      <c r="S165" s="140">
        <f t="shared" si="14"/>
        <v>5400000</v>
      </c>
      <c r="T165" s="140">
        <f t="shared" si="15"/>
        <v>6048000.000000001</v>
      </c>
      <c r="U165" s="139">
        <v>2011</v>
      </c>
      <c r="V165" s="143"/>
    </row>
    <row r="166" spans="1:22" s="107" customFormat="1" ht="47.25" customHeight="1">
      <c r="A166" s="129" t="s">
        <v>2373</v>
      </c>
      <c r="B166" s="132" t="s">
        <v>1928</v>
      </c>
      <c r="C166" s="131" t="s">
        <v>2333</v>
      </c>
      <c r="D166" s="132" t="s">
        <v>2371</v>
      </c>
      <c r="E166" s="152" t="s">
        <v>2371</v>
      </c>
      <c r="F166" s="130" t="s">
        <v>1932</v>
      </c>
      <c r="G166" s="134">
        <v>0</v>
      </c>
      <c r="H166" s="135">
        <v>751000000</v>
      </c>
      <c r="I166" s="136" t="s">
        <v>1933</v>
      </c>
      <c r="J166" s="130" t="s">
        <v>1982</v>
      </c>
      <c r="K166" s="130" t="s">
        <v>1954</v>
      </c>
      <c r="L166" s="130" t="s">
        <v>1955</v>
      </c>
      <c r="M166" s="130" t="s">
        <v>2263</v>
      </c>
      <c r="N166" s="130">
        <v>50</v>
      </c>
      <c r="O166" s="138">
        <v>796</v>
      </c>
      <c r="P166" s="130" t="s">
        <v>1957</v>
      </c>
      <c r="Q166" s="139">
        <v>800</v>
      </c>
      <c r="R166" s="140">
        <v>9000</v>
      </c>
      <c r="S166" s="140">
        <f t="shared" si="14"/>
        <v>7200000</v>
      </c>
      <c r="T166" s="140">
        <f t="shared" si="15"/>
        <v>8064000.000000001</v>
      </c>
      <c r="U166" s="139">
        <v>2011</v>
      </c>
      <c r="V166" s="143"/>
    </row>
    <row r="167" spans="1:22" s="107" customFormat="1" ht="47.25" customHeight="1">
      <c r="A167" s="129" t="s">
        <v>2374</v>
      </c>
      <c r="B167" s="132" t="s">
        <v>1928</v>
      </c>
      <c r="C167" s="131" t="s">
        <v>2333</v>
      </c>
      <c r="D167" s="132" t="s">
        <v>2375</v>
      </c>
      <c r="E167" s="152" t="s">
        <v>2375</v>
      </c>
      <c r="F167" s="130" t="s">
        <v>2262</v>
      </c>
      <c r="G167" s="134">
        <v>0</v>
      </c>
      <c r="H167" s="135">
        <v>751000000</v>
      </c>
      <c r="I167" s="136" t="s">
        <v>1933</v>
      </c>
      <c r="J167" s="137" t="s">
        <v>2251</v>
      </c>
      <c r="K167" s="130" t="s">
        <v>1954</v>
      </c>
      <c r="L167" s="130" t="s">
        <v>1955</v>
      </c>
      <c r="M167" s="130" t="s">
        <v>2263</v>
      </c>
      <c r="N167" s="130">
        <v>50</v>
      </c>
      <c r="O167" s="138">
        <v>796</v>
      </c>
      <c r="P167" s="130" t="s">
        <v>1957</v>
      </c>
      <c r="Q167" s="139">
        <v>10</v>
      </c>
      <c r="R167" s="140">
        <v>375000</v>
      </c>
      <c r="S167" s="140">
        <f t="shared" si="14"/>
        <v>3750000</v>
      </c>
      <c r="T167" s="140">
        <f t="shared" si="15"/>
        <v>4200000</v>
      </c>
      <c r="U167" s="139">
        <v>2011</v>
      </c>
      <c r="V167" s="143"/>
    </row>
    <row r="168" spans="1:22" s="107" customFormat="1" ht="47.25" customHeight="1">
      <c r="A168" s="129" t="s">
        <v>2376</v>
      </c>
      <c r="B168" s="132" t="s">
        <v>1928</v>
      </c>
      <c r="C168" s="131" t="s">
        <v>2333</v>
      </c>
      <c r="D168" s="132" t="s">
        <v>2375</v>
      </c>
      <c r="E168" s="152" t="s">
        <v>2375</v>
      </c>
      <c r="F168" s="130" t="s">
        <v>2262</v>
      </c>
      <c r="G168" s="134">
        <v>0</v>
      </c>
      <c r="H168" s="135">
        <v>751000000</v>
      </c>
      <c r="I168" s="136" t="s">
        <v>1933</v>
      </c>
      <c r="J168" s="137" t="s">
        <v>2251</v>
      </c>
      <c r="K168" s="130" t="s">
        <v>1954</v>
      </c>
      <c r="L168" s="130" t="s">
        <v>1955</v>
      </c>
      <c r="M168" s="130" t="s">
        <v>2263</v>
      </c>
      <c r="N168" s="130">
        <v>50</v>
      </c>
      <c r="O168" s="138">
        <v>796</v>
      </c>
      <c r="P168" s="130" t="s">
        <v>1957</v>
      </c>
      <c r="Q168" s="139">
        <v>10</v>
      </c>
      <c r="R168" s="140">
        <v>75000</v>
      </c>
      <c r="S168" s="140">
        <f t="shared" si="14"/>
        <v>750000</v>
      </c>
      <c r="T168" s="140">
        <f t="shared" si="15"/>
        <v>840000.0000000001</v>
      </c>
      <c r="U168" s="139">
        <v>2011</v>
      </c>
      <c r="V168" s="143"/>
    </row>
    <row r="169" spans="1:22" s="107" customFormat="1" ht="47.25" customHeight="1">
      <c r="A169" s="129" t="s">
        <v>2377</v>
      </c>
      <c r="B169" s="132" t="s">
        <v>1928</v>
      </c>
      <c r="C169" s="131" t="s">
        <v>2333</v>
      </c>
      <c r="D169" s="132" t="s">
        <v>2375</v>
      </c>
      <c r="E169" s="152" t="s">
        <v>2375</v>
      </c>
      <c r="F169" s="130" t="s">
        <v>2262</v>
      </c>
      <c r="G169" s="134">
        <v>0</v>
      </c>
      <c r="H169" s="135">
        <v>751000000</v>
      </c>
      <c r="I169" s="136" t="s">
        <v>1933</v>
      </c>
      <c r="J169" s="137" t="s">
        <v>2251</v>
      </c>
      <c r="K169" s="130" t="s">
        <v>1954</v>
      </c>
      <c r="L169" s="130" t="s">
        <v>1955</v>
      </c>
      <c r="M169" s="130" t="s">
        <v>2263</v>
      </c>
      <c r="N169" s="130">
        <v>50</v>
      </c>
      <c r="O169" s="138">
        <v>796</v>
      </c>
      <c r="P169" s="130" t="s">
        <v>1957</v>
      </c>
      <c r="Q169" s="139">
        <v>10</v>
      </c>
      <c r="R169" s="140">
        <v>135000</v>
      </c>
      <c r="S169" s="140">
        <f t="shared" si="14"/>
        <v>1350000</v>
      </c>
      <c r="T169" s="140">
        <f t="shared" si="15"/>
        <v>1512000.0000000002</v>
      </c>
      <c r="U169" s="139">
        <v>2011</v>
      </c>
      <c r="V169" s="143"/>
    </row>
    <row r="170" spans="1:22" s="107" customFormat="1" ht="47.25" customHeight="1">
      <c r="A170" s="129" t="s">
        <v>2378</v>
      </c>
      <c r="B170" s="132" t="s">
        <v>1928</v>
      </c>
      <c r="C170" s="131" t="s">
        <v>2333</v>
      </c>
      <c r="D170" s="132" t="s">
        <v>2379</v>
      </c>
      <c r="E170" s="152" t="s">
        <v>2379</v>
      </c>
      <c r="F170" s="130" t="s">
        <v>2262</v>
      </c>
      <c r="G170" s="134">
        <v>0</v>
      </c>
      <c r="H170" s="135">
        <v>751000000</v>
      </c>
      <c r="I170" s="136" t="s">
        <v>1933</v>
      </c>
      <c r="J170" s="130" t="s">
        <v>2380</v>
      </c>
      <c r="K170" s="130" t="s">
        <v>1954</v>
      </c>
      <c r="L170" s="130" t="s">
        <v>1955</v>
      </c>
      <c r="M170" s="130" t="s">
        <v>2263</v>
      </c>
      <c r="N170" s="130">
        <v>50</v>
      </c>
      <c r="O170" s="138">
        <v>796</v>
      </c>
      <c r="P170" s="130" t="s">
        <v>1957</v>
      </c>
      <c r="Q170" s="139">
        <v>1</v>
      </c>
      <c r="R170" s="140">
        <v>1500000</v>
      </c>
      <c r="S170" s="140">
        <f t="shared" si="14"/>
        <v>1500000</v>
      </c>
      <c r="T170" s="140">
        <f t="shared" si="15"/>
        <v>1680000.0000000002</v>
      </c>
      <c r="U170" s="139">
        <v>2011</v>
      </c>
      <c r="V170" s="143"/>
    </row>
    <row r="171" spans="1:22" s="107" customFormat="1" ht="47.25" customHeight="1">
      <c r="A171" s="129" t="s">
        <v>2381</v>
      </c>
      <c r="B171" s="132" t="s">
        <v>1928</v>
      </c>
      <c r="C171" s="131" t="s">
        <v>2333</v>
      </c>
      <c r="D171" s="132" t="s">
        <v>2382</v>
      </c>
      <c r="E171" s="152" t="s">
        <v>2382</v>
      </c>
      <c r="F171" s="130" t="s">
        <v>2262</v>
      </c>
      <c r="G171" s="134">
        <v>0</v>
      </c>
      <c r="H171" s="135">
        <v>751000000</v>
      </c>
      <c r="I171" s="136" t="s">
        <v>1933</v>
      </c>
      <c r="J171" s="137" t="s">
        <v>2251</v>
      </c>
      <c r="K171" s="130" t="s">
        <v>1954</v>
      </c>
      <c r="L171" s="130" t="s">
        <v>1955</v>
      </c>
      <c r="M171" s="130" t="s">
        <v>2263</v>
      </c>
      <c r="N171" s="130">
        <v>50</v>
      </c>
      <c r="O171" s="138">
        <v>796</v>
      </c>
      <c r="P171" s="130" t="s">
        <v>1957</v>
      </c>
      <c r="Q171" s="139">
        <v>2</v>
      </c>
      <c r="R171" s="140">
        <v>525000</v>
      </c>
      <c r="S171" s="140">
        <f t="shared" si="14"/>
        <v>1050000</v>
      </c>
      <c r="T171" s="140">
        <f t="shared" si="15"/>
        <v>1176000</v>
      </c>
      <c r="U171" s="139">
        <v>2011</v>
      </c>
      <c r="V171" s="143"/>
    </row>
    <row r="172" spans="1:22" s="107" customFormat="1" ht="47.25" customHeight="1">
      <c r="A172" s="129" t="s">
        <v>2383</v>
      </c>
      <c r="B172" s="132" t="s">
        <v>1928</v>
      </c>
      <c r="C172" s="131" t="s">
        <v>2333</v>
      </c>
      <c r="D172" s="132" t="s">
        <v>2384</v>
      </c>
      <c r="E172" s="152" t="s">
        <v>2384</v>
      </c>
      <c r="F172" s="130" t="s">
        <v>2262</v>
      </c>
      <c r="G172" s="134">
        <v>0</v>
      </c>
      <c r="H172" s="135">
        <v>751000000</v>
      </c>
      <c r="I172" s="136" t="s">
        <v>1933</v>
      </c>
      <c r="J172" s="137" t="s">
        <v>2251</v>
      </c>
      <c r="K172" s="130" t="s">
        <v>1954</v>
      </c>
      <c r="L172" s="130" t="s">
        <v>1955</v>
      </c>
      <c r="M172" s="130" t="s">
        <v>2263</v>
      </c>
      <c r="N172" s="130">
        <v>50</v>
      </c>
      <c r="O172" s="138">
        <v>796</v>
      </c>
      <c r="P172" s="130" t="s">
        <v>1957</v>
      </c>
      <c r="Q172" s="139">
        <v>1</v>
      </c>
      <c r="R172" s="140">
        <v>450000</v>
      </c>
      <c r="S172" s="140">
        <f t="shared" si="14"/>
        <v>450000</v>
      </c>
      <c r="T172" s="140">
        <f t="shared" si="15"/>
        <v>504000.00000000006</v>
      </c>
      <c r="U172" s="139">
        <v>2011</v>
      </c>
      <c r="V172" s="143"/>
    </row>
    <row r="173" spans="1:22" s="107" customFormat="1" ht="47.25" customHeight="1">
      <c r="A173" s="129" t="s">
        <v>2385</v>
      </c>
      <c r="B173" s="132" t="s">
        <v>1928</v>
      </c>
      <c r="C173" s="131" t="s">
        <v>2333</v>
      </c>
      <c r="D173" s="132" t="s">
        <v>2386</v>
      </c>
      <c r="E173" s="152" t="s">
        <v>2386</v>
      </c>
      <c r="F173" s="130" t="s">
        <v>2262</v>
      </c>
      <c r="G173" s="134">
        <v>0</v>
      </c>
      <c r="H173" s="135">
        <v>751000000</v>
      </c>
      <c r="I173" s="136" t="s">
        <v>1933</v>
      </c>
      <c r="J173" s="137" t="s">
        <v>2251</v>
      </c>
      <c r="K173" s="130" t="s">
        <v>1954</v>
      </c>
      <c r="L173" s="130" t="s">
        <v>1955</v>
      </c>
      <c r="M173" s="130" t="s">
        <v>2263</v>
      </c>
      <c r="N173" s="130">
        <v>50</v>
      </c>
      <c r="O173" s="138">
        <v>796</v>
      </c>
      <c r="P173" s="130" t="s">
        <v>1957</v>
      </c>
      <c r="Q173" s="139">
        <v>1</v>
      </c>
      <c r="R173" s="140">
        <v>975000</v>
      </c>
      <c r="S173" s="140">
        <f t="shared" si="14"/>
        <v>975000</v>
      </c>
      <c r="T173" s="140">
        <f t="shared" si="15"/>
        <v>1092000</v>
      </c>
      <c r="U173" s="139">
        <v>2011</v>
      </c>
      <c r="V173" s="143"/>
    </row>
    <row r="174" spans="1:22" s="107" customFormat="1" ht="47.25" customHeight="1">
      <c r="A174" s="129" t="s">
        <v>2387</v>
      </c>
      <c r="B174" s="132" t="s">
        <v>1928</v>
      </c>
      <c r="C174" s="131" t="s">
        <v>2333</v>
      </c>
      <c r="D174" s="132" t="s">
        <v>2331</v>
      </c>
      <c r="E174" s="152" t="s">
        <v>2388</v>
      </c>
      <c r="F174" s="130" t="s">
        <v>2262</v>
      </c>
      <c r="G174" s="134">
        <v>0</v>
      </c>
      <c r="H174" s="130">
        <v>751000000</v>
      </c>
      <c r="I174" s="136" t="s">
        <v>1933</v>
      </c>
      <c r="J174" s="137" t="s">
        <v>2251</v>
      </c>
      <c r="K174" s="130" t="s">
        <v>2214</v>
      </c>
      <c r="L174" s="130" t="s">
        <v>1955</v>
      </c>
      <c r="M174" s="130" t="s">
        <v>2389</v>
      </c>
      <c r="N174" s="130">
        <v>50</v>
      </c>
      <c r="O174" s="138">
        <v>796</v>
      </c>
      <c r="P174" s="130" t="s">
        <v>1957</v>
      </c>
      <c r="Q174" s="139">
        <v>3</v>
      </c>
      <c r="R174" s="140">
        <v>450000</v>
      </c>
      <c r="S174" s="140">
        <f t="shared" si="14"/>
        <v>1350000</v>
      </c>
      <c r="T174" s="140">
        <f t="shared" si="15"/>
        <v>1512000.0000000002</v>
      </c>
      <c r="U174" s="139">
        <v>2011</v>
      </c>
      <c r="V174" s="143"/>
    </row>
    <row r="175" spans="1:22" s="107" customFormat="1" ht="47.25" customHeight="1">
      <c r="A175" s="129" t="s">
        <v>2390</v>
      </c>
      <c r="B175" s="132" t="s">
        <v>1928</v>
      </c>
      <c r="C175" s="131" t="s">
        <v>2333</v>
      </c>
      <c r="D175" s="132" t="s">
        <v>2331</v>
      </c>
      <c r="E175" s="152" t="s">
        <v>2391</v>
      </c>
      <c r="F175" s="130" t="s">
        <v>2262</v>
      </c>
      <c r="G175" s="134">
        <v>0</v>
      </c>
      <c r="H175" s="130">
        <v>751000000</v>
      </c>
      <c r="I175" s="136" t="s">
        <v>1933</v>
      </c>
      <c r="J175" s="137" t="s">
        <v>2251</v>
      </c>
      <c r="K175" s="130" t="s">
        <v>1954</v>
      </c>
      <c r="L175" s="136" t="s">
        <v>1955</v>
      </c>
      <c r="M175" s="130" t="s">
        <v>2392</v>
      </c>
      <c r="N175" s="130">
        <v>50</v>
      </c>
      <c r="O175" s="138">
        <v>796</v>
      </c>
      <c r="P175" s="130" t="s">
        <v>1957</v>
      </c>
      <c r="Q175" s="139">
        <v>4</v>
      </c>
      <c r="R175" s="140">
        <v>66000</v>
      </c>
      <c r="S175" s="140">
        <f t="shared" si="14"/>
        <v>264000</v>
      </c>
      <c r="T175" s="140">
        <f t="shared" si="15"/>
        <v>295680</v>
      </c>
      <c r="U175" s="139">
        <v>2011</v>
      </c>
      <c r="V175" s="143"/>
    </row>
    <row r="176" spans="1:22" s="107" customFormat="1" ht="47.25" customHeight="1">
      <c r="A176" s="129" t="s">
        <v>2393</v>
      </c>
      <c r="B176" s="132" t="s">
        <v>1928</v>
      </c>
      <c r="C176" s="131" t="s">
        <v>2333</v>
      </c>
      <c r="D176" s="132" t="s">
        <v>2331</v>
      </c>
      <c r="E176" s="152" t="s">
        <v>2394</v>
      </c>
      <c r="F176" s="130" t="s">
        <v>2262</v>
      </c>
      <c r="G176" s="134">
        <v>0</v>
      </c>
      <c r="H176" s="130">
        <v>751000000</v>
      </c>
      <c r="I176" s="136" t="s">
        <v>1933</v>
      </c>
      <c r="J176" s="137" t="s">
        <v>2251</v>
      </c>
      <c r="K176" s="130" t="s">
        <v>1954</v>
      </c>
      <c r="L176" s="130" t="s">
        <v>1955</v>
      </c>
      <c r="M176" s="130" t="s">
        <v>2263</v>
      </c>
      <c r="N176" s="130">
        <v>50</v>
      </c>
      <c r="O176" s="138">
        <v>796</v>
      </c>
      <c r="P176" s="130" t="s">
        <v>1957</v>
      </c>
      <c r="Q176" s="139">
        <v>1</v>
      </c>
      <c r="R176" s="140">
        <v>450000</v>
      </c>
      <c r="S176" s="140">
        <f t="shared" si="14"/>
        <v>450000</v>
      </c>
      <c r="T176" s="140">
        <f t="shared" si="15"/>
        <v>504000.00000000006</v>
      </c>
      <c r="U176" s="139">
        <v>2011</v>
      </c>
      <c r="V176" s="143"/>
    </row>
    <row r="177" spans="1:22" s="107" customFormat="1" ht="47.25" customHeight="1">
      <c r="A177" s="129" t="s">
        <v>2395</v>
      </c>
      <c r="B177" s="132" t="s">
        <v>1928</v>
      </c>
      <c r="C177" s="131" t="s">
        <v>2333</v>
      </c>
      <c r="D177" s="132" t="s">
        <v>2331</v>
      </c>
      <c r="E177" s="152" t="s">
        <v>2396</v>
      </c>
      <c r="F177" s="130" t="s">
        <v>2262</v>
      </c>
      <c r="G177" s="134">
        <v>0</v>
      </c>
      <c r="H177" s="130">
        <v>751000000</v>
      </c>
      <c r="I177" s="136" t="s">
        <v>1933</v>
      </c>
      <c r="J177" s="137" t="s">
        <v>2251</v>
      </c>
      <c r="K177" s="130" t="s">
        <v>1954</v>
      </c>
      <c r="L177" s="130" t="s">
        <v>1955</v>
      </c>
      <c r="M177" s="130" t="s">
        <v>2263</v>
      </c>
      <c r="N177" s="130">
        <v>50</v>
      </c>
      <c r="O177" s="138">
        <v>796</v>
      </c>
      <c r="P177" s="130" t="s">
        <v>1957</v>
      </c>
      <c r="Q177" s="139">
        <v>1</v>
      </c>
      <c r="R177" s="140">
        <v>150000</v>
      </c>
      <c r="S177" s="140">
        <f t="shared" si="14"/>
        <v>150000</v>
      </c>
      <c r="T177" s="140">
        <f t="shared" si="15"/>
        <v>168000.00000000003</v>
      </c>
      <c r="U177" s="139">
        <v>2011</v>
      </c>
      <c r="V177" s="143"/>
    </row>
    <row r="178" spans="1:22" s="107" customFormat="1" ht="47.25" customHeight="1">
      <c r="A178" s="129" t="s">
        <v>2397</v>
      </c>
      <c r="B178" s="132" t="s">
        <v>1928</v>
      </c>
      <c r="C178" s="131" t="s">
        <v>2333</v>
      </c>
      <c r="D178" s="132" t="s">
        <v>2331</v>
      </c>
      <c r="E178" s="152" t="s">
        <v>2398</v>
      </c>
      <c r="F178" s="130" t="s">
        <v>2262</v>
      </c>
      <c r="G178" s="134">
        <v>0</v>
      </c>
      <c r="H178" s="135">
        <v>751000000</v>
      </c>
      <c r="I178" s="136" t="s">
        <v>1933</v>
      </c>
      <c r="J178" s="137" t="s">
        <v>2251</v>
      </c>
      <c r="K178" s="130" t="s">
        <v>1954</v>
      </c>
      <c r="L178" s="130" t="s">
        <v>1955</v>
      </c>
      <c r="M178" s="130" t="s">
        <v>2263</v>
      </c>
      <c r="N178" s="130">
        <v>50</v>
      </c>
      <c r="O178" s="138">
        <v>796</v>
      </c>
      <c r="P178" s="130" t="s">
        <v>1957</v>
      </c>
      <c r="Q178" s="139">
        <v>2</v>
      </c>
      <c r="R178" s="140">
        <v>712500</v>
      </c>
      <c r="S178" s="140">
        <f t="shared" si="14"/>
        <v>1425000</v>
      </c>
      <c r="T178" s="140">
        <f t="shared" si="15"/>
        <v>1596000.0000000002</v>
      </c>
      <c r="U178" s="139">
        <v>2011</v>
      </c>
      <c r="V178" s="143"/>
    </row>
    <row r="179" spans="1:22" s="107" customFormat="1" ht="47.25" customHeight="1">
      <c r="A179" s="129" t="s">
        <v>2399</v>
      </c>
      <c r="B179" s="132" t="s">
        <v>1928</v>
      </c>
      <c r="C179" s="131" t="s">
        <v>2333</v>
      </c>
      <c r="D179" s="132" t="s">
        <v>2331</v>
      </c>
      <c r="E179" s="152" t="s">
        <v>2331</v>
      </c>
      <c r="F179" s="130" t="s">
        <v>2262</v>
      </c>
      <c r="G179" s="134">
        <v>0</v>
      </c>
      <c r="H179" s="130">
        <v>751000000</v>
      </c>
      <c r="I179" s="136" t="s">
        <v>1933</v>
      </c>
      <c r="J179" s="137" t="s">
        <v>2251</v>
      </c>
      <c r="K179" s="130" t="s">
        <v>1954</v>
      </c>
      <c r="L179" s="130" t="s">
        <v>1955</v>
      </c>
      <c r="M179" s="130" t="s">
        <v>2263</v>
      </c>
      <c r="N179" s="130">
        <v>50</v>
      </c>
      <c r="O179" s="138">
        <v>796</v>
      </c>
      <c r="P179" s="130" t="s">
        <v>1957</v>
      </c>
      <c r="Q179" s="139">
        <v>1</v>
      </c>
      <c r="R179" s="140">
        <v>750000</v>
      </c>
      <c r="S179" s="140">
        <f t="shared" si="14"/>
        <v>750000</v>
      </c>
      <c r="T179" s="140">
        <f t="shared" si="15"/>
        <v>840000.0000000001</v>
      </c>
      <c r="U179" s="139">
        <v>2011</v>
      </c>
      <c r="V179" s="143"/>
    </row>
    <row r="180" spans="1:22" s="107" customFormat="1" ht="47.25" customHeight="1">
      <c r="A180" s="129" t="s">
        <v>2400</v>
      </c>
      <c r="B180" s="132" t="s">
        <v>1928</v>
      </c>
      <c r="C180" s="131" t="s">
        <v>2333</v>
      </c>
      <c r="D180" s="132" t="s">
        <v>2331</v>
      </c>
      <c r="E180" s="152" t="s">
        <v>2331</v>
      </c>
      <c r="F180" s="130" t="s">
        <v>1932</v>
      </c>
      <c r="G180" s="134">
        <v>0</v>
      </c>
      <c r="H180" s="130">
        <v>751000000</v>
      </c>
      <c r="I180" s="136" t="s">
        <v>1933</v>
      </c>
      <c r="J180" s="130" t="s">
        <v>2251</v>
      </c>
      <c r="K180" s="130" t="s">
        <v>1954</v>
      </c>
      <c r="L180" s="130" t="s">
        <v>1955</v>
      </c>
      <c r="M180" s="130" t="s">
        <v>2263</v>
      </c>
      <c r="N180" s="130">
        <v>50</v>
      </c>
      <c r="O180" s="138">
        <v>796</v>
      </c>
      <c r="P180" s="130" t="s">
        <v>1957</v>
      </c>
      <c r="Q180" s="139">
        <v>1</v>
      </c>
      <c r="R180" s="140">
        <v>21000000</v>
      </c>
      <c r="S180" s="140">
        <f t="shared" si="14"/>
        <v>21000000</v>
      </c>
      <c r="T180" s="140">
        <f t="shared" si="15"/>
        <v>23520000.000000004</v>
      </c>
      <c r="U180" s="139">
        <v>2011</v>
      </c>
      <c r="V180" s="143"/>
    </row>
    <row r="181" spans="1:22" s="107" customFormat="1" ht="47.25" customHeight="1">
      <c r="A181" s="129" t="s">
        <v>2401</v>
      </c>
      <c r="B181" s="132" t="s">
        <v>1928</v>
      </c>
      <c r="C181" s="131" t="s">
        <v>2333</v>
      </c>
      <c r="D181" s="132" t="s">
        <v>2331</v>
      </c>
      <c r="E181" s="152" t="s">
        <v>2402</v>
      </c>
      <c r="F181" s="130" t="s">
        <v>1932</v>
      </c>
      <c r="G181" s="134">
        <v>0</v>
      </c>
      <c r="H181" s="135">
        <v>751000000</v>
      </c>
      <c r="I181" s="136" t="s">
        <v>1933</v>
      </c>
      <c r="J181" s="130" t="s">
        <v>2403</v>
      </c>
      <c r="K181" s="130" t="s">
        <v>1954</v>
      </c>
      <c r="L181" s="130" t="s">
        <v>1955</v>
      </c>
      <c r="M181" s="130" t="s">
        <v>2263</v>
      </c>
      <c r="N181" s="130">
        <v>50</v>
      </c>
      <c r="O181" s="138">
        <v>796</v>
      </c>
      <c r="P181" s="130" t="s">
        <v>1957</v>
      </c>
      <c r="Q181" s="139">
        <v>1</v>
      </c>
      <c r="R181" s="140">
        <v>15000000</v>
      </c>
      <c r="S181" s="140">
        <f t="shared" si="14"/>
        <v>15000000</v>
      </c>
      <c r="T181" s="140">
        <f t="shared" si="15"/>
        <v>16800000</v>
      </c>
      <c r="U181" s="139">
        <v>2011</v>
      </c>
      <c r="V181" s="143"/>
    </row>
    <row r="182" spans="1:22" s="107" customFormat="1" ht="47.25" customHeight="1">
      <c r="A182" s="129" t="s">
        <v>2404</v>
      </c>
      <c r="B182" s="132" t="s">
        <v>1928</v>
      </c>
      <c r="C182" s="131" t="s">
        <v>2333</v>
      </c>
      <c r="D182" s="132" t="s">
        <v>2331</v>
      </c>
      <c r="E182" s="152" t="s">
        <v>2331</v>
      </c>
      <c r="F182" s="130" t="s">
        <v>1932</v>
      </c>
      <c r="G182" s="134">
        <v>0</v>
      </c>
      <c r="H182" s="135">
        <v>751000000</v>
      </c>
      <c r="I182" s="136" t="s">
        <v>1933</v>
      </c>
      <c r="J182" s="130" t="s">
        <v>2251</v>
      </c>
      <c r="K182" s="130" t="s">
        <v>1954</v>
      </c>
      <c r="L182" s="130" t="s">
        <v>1955</v>
      </c>
      <c r="M182" s="130" t="s">
        <v>2263</v>
      </c>
      <c r="N182" s="130">
        <v>50</v>
      </c>
      <c r="O182" s="138">
        <v>796</v>
      </c>
      <c r="P182" s="130" t="s">
        <v>1957</v>
      </c>
      <c r="Q182" s="139">
        <v>1</v>
      </c>
      <c r="R182" s="140">
        <v>14625000</v>
      </c>
      <c r="S182" s="140">
        <f t="shared" si="14"/>
        <v>14625000</v>
      </c>
      <c r="T182" s="140">
        <f t="shared" si="15"/>
        <v>16380000.000000002</v>
      </c>
      <c r="U182" s="139">
        <v>2011</v>
      </c>
      <c r="V182" s="143"/>
    </row>
    <row r="183" spans="1:22" s="107" customFormat="1" ht="47.25" customHeight="1">
      <c r="A183" s="129" t="s">
        <v>2405</v>
      </c>
      <c r="B183" s="132" t="s">
        <v>1928</v>
      </c>
      <c r="C183" s="131" t="s">
        <v>2333</v>
      </c>
      <c r="D183" s="132" t="s">
        <v>2331</v>
      </c>
      <c r="E183" s="152" t="s">
        <v>2331</v>
      </c>
      <c r="F183" s="130" t="s">
        <v>2262</v>
      </c>
      <c r="G183" s="134">
        <v>0</v>
      </c>
      <c r="H183" s="135">
        <v>751000000</v>
      </c>
      <c r="I183" s="136" t="s">
        <v>1933</v>
      </c>
      <c r="J183" s="137" t="s">
        <v>2251</v>
      </c>
      <c r="K183" s="130" t="s">
        <v>1954</v>
      </c>
      <c r="L183" s="130" t="s">
        <v>1955</v>
      </c>
      <c r="M183" s="130" t="s">
        <v>2263</v>
      </c>
      <c r="N183" s="130">
        <v>50</v>
      </c>
      <c r="O183" s="138">
        <v>796</v>
      </c>
      <c r="P183" s="130" t="s">
        <v>1957</v>
      </c>
      <c r="Q183" s="139">
        <v>1</v>
      </c>
      <c r="R183" s="140">
        <v>153000</v>
      </c>
      <c r="S183" s="140">
        <f t="shared" si="14"/>
        <v>153000</v>
      </c>
      <c r="T183" s="140">
        <f t="shared" si="15"/>
        <v>171360.00000000003</v>
      </c>
      <c r="U183" s="139">
        <v>2011</v>
      </c>
      <c r="V183" s="143"/>
    </row>
    <row r="184" spans="1:22" s="107" customFormat="1" ht="47.25" customHeight="1">
      <c r="A184" s="129" t="s">
        <v>2406</v>
      </c>
      <c r="B184" s="132" t="s">
        <v>1928</v>
      </c>
      <c r="C184" s="131" t="s">
        <v>2333</v>
      </c>
      <c r="D184" s="132" t="s">
        <v>2331</v>
      </c>
      <c r="E184" s="152" t="s">
        <v>2407</v>
      </c>
      <c r="F184" s="130" t="s">
        <v>2262</v>
      </c>
      <c r="G184" s="134">
        <v>0</v>
      </c>
      <c r="H184" s="135">
        <v>751000000</v>
      </c>
      <c r="I184" s="136" t="s">
        <v>1933</v>
      </c>
      <c r="J184" s="137" t="s">
        <v>2251</v>
      </c>
      <c r="K184" s="130" t="s">
        <v>1954</v>
      </c>
      <c r="L184" s="130" t="s">
        <v>1955</v>
      </c>
      <c r="M184" s="130" t="s">
        <v>2263</v>
      </c>
      <c r="N184" s="130">
        <v>50</v>
      </c>
      <c r="O184" s="138">
        <v>796</v>
      </c>
      <c r="P184" s="130" t="s">
        <v>1957</v>
      </c>
      <c r="Q184" s="139">
        <v>1</v>
      </c>
      <c r="R184" s="140">
        <v>300000</v>
      </c>
      <c r="S184" s="140">
        <f t="shared" si="14"/>
        <v>300000</v>
      </c>
      <c r="T184" s="140">
        <f t="shared" si="15"/>
        <v>336000.00000000006</v>
      </c>
      <c r="U184" s="139">
        <v>2011</v>
      </c>
      <c r="V184" s="143"/>
    </row>
    <row r="185" spans="1:22" s="107" customFormat="1" ht="47.25" customHeight="1">
      <c r="A185" s="129" t="s">
        <v>2408</v>
      </c>
      <c r="B185" s="132" t="s">
        <v>1928</v>
      </c>
      <c r="C185" s="131" t="s">
        <v>2333</v>
      </c>
      <c r="D185" s="132" t="s">
        <v>2331</v>
      </c>
      <c r="E185" s="152" t="s">
        <v>2409</v>
      </c>
      <c r="F185" s="130" t="s">
        <v>2262</v>
      </c>
      <c r="G185" s="134">
        <v>0</v>
      </c>
      <c r="H185" s="135">
        <v>751000000</v>
      </c>
      <c r="I185" s="136" t="s">
        <v>1933</v>
      </c>
      <c r="J185" s="137" t="s">
        <v>2251</v>
      </c>
      <c r="K185" s="130" t="s">
        <v>1954</v>
      </c>
      <c r="L185" s="130" t="s">
        <v>1955</v>
      </c>
      <c r="M185" s="130" t="s">
        <v>2263</v>
      </c>
      <c r="N185" s="130">
        <v>50</v>
      </c>
      <c r="O185" s="138">
        <v>796</v>
      </c>
      <c r="P185" s="130" t="s">
        <v>1957</v>
      </c>
      <c r="Q185" s="139">
        <v>50</v>
      </c>
      <c r="R185" s="140">
        <v>10500</v>
      </c>
      <c r="S185" s="140">
        <f t="shared" si="14"/>
        <v>525000</v>
      </c>
      <c r="T185" s="140">
        <f t="shared" si="15"/>
        <v>588000</v>
      </c>
      <c r="U185" s="139">
        <v>2011</v>
      </c>
      <c r="V185" s="143"/>
    </row>
    <row r="186" spans="1:22" s="107" customFormat="1" ht="47.25" customHeight="1">
      <c r="A186" s="129" t="s">
        <v>2410</v>
      </c>
      <c r="B186" s="132" t="s">
        <v>1928</v>
      </c>
      <c r="C186" s="131" t="s">
        <v>2333</v>
      </c>
      <c r="D186" s="132" t="s">
        <v>2411</v>
      </c>
      <c r="E186" s="152" t="s">
        <v>2412</v>
      </c>
      <c r="F186" s="130" t="s">
        <v>1932</v>
      </c>
      <c r="G186" s="134">
        <v>0</v>
      </c>
      <c r="H186" s="135">
        <v>751000000</v>
      </c>
      <c r="I186" s="136" t="s">
        <v>1933</v>
      </c>
      <c r="J186" s="130" t="s">
        <v>2297</v>
      </c>
      <c r="K186" s="130" t="s">
        <v>1954</v>
      </c>
      <c r="L186" s="130" t="s">
        <v>1955</v>
      </c>
      <c r="M186" s="130" t="s">
        <v>2263</v>
      </c>
      <c r="N186" s="130">
        <v>50</v>
      </c>
      <c r="O186" s="138">
        <v>796</v>
      </c>
      <c r="P186" s="130" t="s">
        <v>1957</v>
      </c>
      <c r="Q186" s="139">
        <v>1</v>
      </c>
      <c r="R186" s="140">
        <v>42000000</v>
      </c>
      <c r="S186" s="140">
        <f t="shared" si="14"/>
        <v>42000000</v>
      </c>
      <c r="T186" s="140">
        <f t="shared" si="15"/>
        <v>47040000.00000001</v>
      </c>
      <c r="U186" s="139">
        <v>2011</v>
      </c>
      <c r="V186" s="143"/>
    </row>
    <row r="187" spans="1:22" s="107" customFormat="1" ht="47.25" customHeight="1">
      <c r="A187" s="129" t="s">
        <v>2413</v>
      </c>
      <c r="B187" s="132" t="s">
        <v>1928</v>
      </c>
      <c r="C187" s="131" t="s">
        <v>2333</v>
      </c>
      <c r="D187" s="132" t="s">
        <v>2411</v>
      </c>
      <c r="E187" s="152" t="s">
        <v>2414</v>
      </c>
      <c r="F187" s="130" t="s">
        <v>2262</v>
      </c>
      <c r="G187" s="134">
        <v>0</v>
      </c>
      <c r="H187" s="130">
        <v>751000000</v>
      </c>
      <c r="I187" s="136" t="s">
        <v>1933</v>
      </c>
      <c r="J187" s="137" t="s">
        <v>2251</v>
      </c>
      <c r="K187" s="130" t="s">
        <v>1954</v>
      </c>
      <c r="L187" s="130" t="s">
        <v>1955</v>
      </c>
      <c r="M187" s="130" t="s">
        <v>2263</v>
      </c>
      <c r="N187" s="130">
        <v>50</v>
      </c>
      <c r="O187" s="138">
        <v>796</v>
      </c>
      <c r="P187" s="130" t="s">
        <v>1957</v>
      </c>
      <c r="Q187" s="139">
        <v>2</v>
      </c>
      <c r="R187" s="140">
        <v>300000</v>
      </c>
      <c r="S187" s="140">
        <f t="shared" si="14"/>
        <v>600000</v>
      </c>
      <c r="T187" s="140">
        <f t="shared" si="15"/>
        <v>672000.0000000001</v>
      </c>
      <c r="U187" s="139">
        <v>2011</v>
      </c>
      <c r="V187" s="143"/>
    </row>
    <row r="188" spans="1:22" s="107" customFormat="1" ht="47.25" customHeight="1">
      <c r="A188" s="129" t="s">
        <v>2415</v>
      </c>
      <c r="B188" s="132" t="s">
        <v>1928</v>
      </c>
      <c r="C188" s="131" t="s">
        <v>2333</v>
      </c>
      <c r="D188" s="132" t="s">
        <v>2416</v>
      </c>
      <c r="E188" s="152" t="s">
        <v>2417</v>
      </c>
      <c r="F188" s="130" t="s">
        <v>2262</v>
      </c>
      <c r="G188" s="134">
        <v>0</v>
      </c>
      <c r="H188" s="130">
        <v>751000000</v>
      </c>
      <c r="I188" s="136" t="s">
        <v>1933</v>
      </c>
      <c r="J188" s="137" t="s">
        <v>2251</v>
      </c>
      <c r="K188" s="130" t="s">
        <v>1954</v>
      </c>
      <c r="L188" s="130" t="s">
        <v>1955</v>
      </c>
      <c r="M188" s="130" t="s">
        <v>2263</v>
      </c>
      <c r="N188" s="130">
        <v>50</v>
      </c>
      <c r="O188" s="138">
        <v>796</v>
      </c>
      <c r="P188" s="130" t="s">
        <v>1957</v>
      </c>
      <c r="Q188" s="139">
        <v>1</v>
      </c>
      <c r="R188" s="140">
        <v>1500000</v>
      </c>
      <c r="S188" s="140">
        <f t="shared" si="14"/>
        <v>1500000</v>
      </c>
      <c r="T188" s="140">
        <f t="shared" si="15"/>
        <v>1680000.0000000002</v>
      </c>
      <c r="U188" s="139">
        <v>2011</v>
      </c>
      <c r="V188" s="143"/>
    </row>
    <row r="189" spans="1:22" s="107" customFormat="1" ht="47.25" customHeight="1">
      <c r="A189" s="129" t="s">
        <v>2418</v>
      </c>
      <c r="B189" s="132" t="s">
        <v>1928</v>
      </c>
      <c r="C189" s="131" t="s">
        <v>2333</v>
      </c>
      <c r="D189" s="132" t="s">
        <v>2419</v>
      </c>
      <c r="E189" s="152" t="s">
        <v>2420</v>
      </c>
      <c r="F189" s="130" t="s">
        <v>2262</v>
      </c>
      <c r="G189" s="134">
        <v>0</v>
      </c>
      <c r="H189" s="130">
        <v>751000000</v>
      </c>
      <c r="I189" s="136" t="s">
        <v>1933</v>
      </c>
      <c r="J189" s="137" t="s">
        <v>2251</v>
      </c>
      <c r="K189" s="130" t="s">
        <v>1954</v>
      </c>
      <c r="L189" s="130" t="s">
        <v>1955</v>
      </c>
      <c r="M189" s="130" t="s">
        <v>2263</v>
      </c>
      <c r="N189" s="130">
        <v>50</v>
      </c>
      <c r="O189" s="138">
        <v>796</v>
      </c>
      <c r="P189" s="130" t="s">
        <v>1957</v>
      </c>
      <c r="Q189" s="139">
        <v>4</v>
      </c>
      <c r="R189" s="140">
        <v>461250</v>
      </c>
      <c r="S189" s="140">
        <f t="shared" si="14"/>
        <v>1845000</v>
      </c>
      <c r="T189" s="140">
        <f t="shared" si="15"/>
        <v>2066400.0000000002</v>
      </c>
      <c r="U189" s="139">
        <v>2011</v>
      </c>
      <c r="V189" s="143"/>
    </row>
    <row r="190" spans="1:22" s="107" customFormat="1" ht="47.25" customHeight="1">
      <c r="A190" s="129" t="s">
        <v>2421</v>
      </c>
      <c r="B190" s="132" t="s">
        <v>1928</v>
      </c>
      <c r="C190" s="131" t="s">
        <v>2333</v>
      </c>
      <c r="D190" s="132" t="s">
        <v>2419</v>
      </c>
      <c r="E190" s="152" t="s">
        <v>2422</v>
      </c>
      <c r="F190" s="130" t="s">
        <v>2262</v>
      </c>
      <c r="G190" s="134">
        <v>0</v>
      </c>
      <c r="H190" s="130">
        <v>751000000</v>
      </c>
      <c r="I190" s="136" t="s">
        <v>1933</v>
      </c>
      <c r="J190" s="137" t="s">
        <v>2251</v>
      </c>
      <c r="K190" s="130" t="s">
        <v>1954</v>
      </c>
      <c r="L190" s="130" t="s">
        <v>1955</v>
      </c>
      <c r="M190" s="130" t="s">
        <v>2263</v>
      </c>
      <c r="N190" s="130">
        <v>50</v>
      </c>
      <c r="O190" s="138">
        <v>796</v>
      </c>
      <c r="P190" s="130" t="s">
        <v>1957</v>
      </c>
      <c r="Q190" s="139">
        <v>1</v>
      </c>
      <c r="R190" s="140">
        <v>450000</v>
      </c>
      <c r="S190" s="140">
        <f t="shared" si="14"/>
        <v>450000</v>
      </c>
      <c r="T190" s="140">
        <f t="shared" si="15"/>
        <v>504000.00000000006</v>
      </c>
      <c r="U190" s="139">
        <v>2011</v>
      </c>
      <c r="V190" s="143"/>
    </row>
    <row r="191" spans="1:22" s="107" customFormat="1" ht="47.25" customHeight="1">
      <c r="A191" s="129" t="s">
        <v>2423</v>
      </c>
      <c r="B191" s="132" t="s">
        <v>1928</v>
      </c>
      <c r="C191" s="131" t="s">
        <v>2333</v>
      </c>
      <c r="D191" s="132" t="s">
        <v>2424</v>
      </c>
      <c r="E191" s="152" t="s">
        <v>2424</v>
      </c>
      <c r="F191" s="130" t="s">
        <v>2262</v>
      </c>
      <c r="G191" s="134">
        <v>0</v>
      </c>
      <c r="H191" s="135">
        <v>751000000</v>
      </c>
      <c r="I191" s="136" t="s">
        <v>1933</v>
      </c>
      <c r="J191" s="137" t="s">
        <v>2251</v>
      </c>
      <c r="K191" s="130" t="s">
        <v>1954</v>
      </c>
      <c r="L191" s="130" t="s">
        <v>1955</v>
      </c>
      <c r="M191" s="130" t="s">
        <v>2263</v>
      </c>
      <c r="N191" s="130">
        <v>50</v>
      </c>
      <c r="O191" s="138">
        <v>796</v>
      </c>
      <c r="P191" s="130" t="s">
        <v>1957</v>
      </c>
      <c r="Q191" s="139">
        <v>5</v>
      </c>
      <c r="R191" s="140">
        <v>120000</v>
      </c>
      <c r="S191" s="140">
        <f t="shared" si="14"/>
        <v>600000</v>
      </c>
      <c r="T191" s="140">
        <f t="shared" si="15"/>
        <v>672000.0000000001</v>
      </c>
      <c r="U191" s="139">
        <v>2011</v>
      </c>
      <c r="V191" s="143"/>
    </row>
    <row r="192" spans="1:22" s="107" customFormat="1" ht="47.25" customHeight="1">
      <c r="A192" s="129" t="s">
        <v>2425</v>
      </c>
      <c r="B192" s="132" t="s">
        <v>1928</v>
      </c>
      <c r="C192" s="131" t="s">
        <v>2333</v>
      </c>
      <c r="D192" s="132" t="s">
        <v>2426</v>
      </c>
      <c r="E192" s="152" t="s">
        <v>2426</v>
      </c>
      <c r="F192" s="130" t="s">
        <v>2262</v>
      </c>
      <c r="G192" s="134">
        <v>0</v>
      </c>
      <c r="H192" s="135">
        <v>751000000</v>
      </c>
      <c r="I192" s="136" t="s">
        <v>1933</v>
      </c>
      <c r="J192" s="137" t="s">
        <v>2251</v>
      </c>
      <c r="K192" s="130" t="s">
        <v>1954</v>
      </c>
      <c r="L192" s="130" t="s">
        <v>1955</v>
      </c>
      <c r="M192" s="130" t="s">
        <v>2263</v>
      </c>
      <c r="N192" s="130">
        <v>50</v>
      </c>
      <c r="O192" s="138">
        <v>796</v>
      </c>
      <c r="P192" s="130" t="s">
        <v>1957</v>
      </c>
      <c r="Q192" s="139">
        <v>1</v>
      </c>
      <c r="R192" s="140">
        <v>1470000</v>
      </c>
      <c r="S192" s="140">
        <f t="shared" si="14"/>
        <v>1470000</v>
      </c>
      <c r="T192" s="140">
        <f t="shared" si="15"/>
        <v>1646400.0000000002</v>
      </c>
      <c r="U192" s="139">
        <v>2011</v>
      </c>
      <c r="V192" s="143"/>
    </row>
    <row r="193" spans="1:22" s="107" customFormat="1" ht="47.25" customHeight="1">
      <c r="A193" s="129" t="s">
        <v>2427</v>
      </c>
      <c r="B193" s="132" t="s">
        <v>1928</v>
      </c>
      <c r="C193" s="131" t="s">
        <v>2333</v>
      </c>
      <c r="D193" s="132" t="s">
        <v>2426</v>
      </c>
      <c r="E193" s="152" t="s">
        <v>2426</v>
      </c>
      <c r="F193" s="130" t="s">
        <v>2262</v>
      </c>
      <c r="G193" s="134">
        <v>0</v>
      </c>
      <c r="H193" s="135">
        <v>751000000</v>
      </c>
      <c r="I193" s="136" t="s">
        <v>1933</v>
      </c>
      <c r="J193" s="137" t="s">
        <v>2251</v>
      </c>
      <c r="K193" s="130" t="s">
        <v>1954</v>
      </c>
      <c r="L193" s="130" t="s">
        <v>1955</v>
      </c>
      <c r="M193" s="130" t="s">
        <v>2263</v>
      </c>
      <c r="N193" s="130">
        <v>50</v>
      </c>
      <c r="O193" s="138">
        <v>796</v>
      </c>
      <c r="P193" s="130" t="s">
        <v>1957</v>
      </c>
      <c r="Q193" s="139">
        <v>1</v>
      </c>
      <c r="R193" s="140">
        <v>1470000</v>
      </c>
      <c r="S193" s="140">
        <f t="shared" si="14"/>
        <v>1470000</v>
      </c>
      <c r="T193" s="140">
        <f t="shared" si="15"/>
        <v>1646400.0000000002</v>
      </c>
      <c r="U193" s="139">
        <v>2011</v>
      </c>
      <c r="V193" s="143"/>
    </row>
    <row r="194" spans="1:22" s="107" customFormat="1" ht="47.25" customHeight="1">
      <c r="A194" s="129" t="s">
        <v>2428</v>
      </c>
      <c r="B194" s="130" t="s">
        <v>1928</v>
      </c>
      <c r="C194" s="131" t="s">
        <v>2333</v>
      </c>
      <c r="D194" s="132" t="s">
        <v>2429</v>
      </c>
      <c r="E194" s="152" t="s">
        <v>2430</v>
      </c>
      <c r="F194" s="130" t="s">
        <v>2262</v>
      </c>
      <c r="G194" s="134">
        <v>0</v>
      </c>
      <c r="H194" s="135">
        <v>751000000</v>
      </c>
      <c r="I194" s="136" t="s">
        <v>1933</v>
      </c>
      <c r="J194" s="137" t="s">
        <v>2251</v>
      </c>
      <c r="K194" s="130" t="s">
        <v>1954</v>
      </c>
      <c r="L194" s="130" t="s">
        <v>1955</v>
      </c>
      <c r="M194" s="130" t="s">
        <v>2263</v>
      </c>
      <c r="N194" s="130">
        <v>50</v>
      </c>
      <c r="O194" s="138">
        <v>796</v>
      </c>
      <c r="P194" s="130" t="s">
        <v>1957</v>
      </c>
      <c r="Q194" s="139">
        <v>51</v>
      </c>
      <c r="R194" s="140">
        <v>47058.82352941176</v>
      </c>
      <c r="S194" s="140">
        <f t="shared" si="14"/>
        <v>2400000</v>
      </c>
      <c r="T194" s="140">
        <f t="shared" si="15"/>
        <v>2688000.0000000005</v>
      </c>
      <c r="U194" s="139">
        <v>2011</v>
      </c>
      <c r="V194" s="143"/>
    </row>
    <row r="195" spans="1:22" s="107" customFormat="1" ht="47.25" customHeight="1">
      <c r="A195" s="129" t="s">
        <v>2431</v>
      </c>
      <c r="B195" s="132" t="s">
        <v>1928</v>
      </c>
      <c r="C195" s="131" t="s">
        <v>2333</v>
      </c>
      <c r="D195" s="132" t="s">
        <v>2432</v>
      </c>
      <c r="E195" s="152" t="s">
        <v>2432</v>
      </c>
      <c r="F195" s="130" t="s">
        <v>2262</v>
      </c>
      <c r="G195" s="134">
        <v>0</v>
      </c>
      <c r="H195" s="135">
        <v>751000000</v>
      </c>
      <c r="I195" s="136" t="s">
        <v>1933</v>
      </c>
      <c r="J195" s="137" t="s">
        <v>2251</v>
      </c>
      <c r="K195" s="130" t="s">
        <v>1954</v>
      </c>
      <c r="L195" s="130" t="s">
        <v>1955</v>
      </c>
      <c r="M195" s="130" t="s">
        <v>2263</v>
      </c>
      <c r="N195" s="130">
        <v>50</v>
      </c>
      <c r="O195" s="138">
        <v>796</v>
      </c>
      <c r="P195" s="130" t="s">
        <v>1957</v>
      </c>
      <c r="Q195" s="139">
        <v>2</v>
      </c>
      <c r="R195" s="140">
        <v>525000</v>
      </c>
      <c r="S195" s="140">
        <f t="shared" si="14"/>
        <v>1050000</v>
      </c>
      <c r="T195" s="140">
        <f t="shared" si="15"/>
        <v>1176000</v>
      </c>
      <c r="U195" s="139">
        <v>2011</v>
      </c>
      <c r="V195" s="143"/>
    </row>
    <row r="196" spans="1:22" s="168" customFormat="1" ht="47.25" customHeight="1">
      <c r="A196" s="129" t="s">
        <v>2433</v>
      </c>
      <c r="B196" s="132" t="s">
        <v>1928</v>
      </c>
      <c r="C196" s="131" t="s">
        <v>2333</v>
      </c>
      <c r="D196" s="132" t="s">
        <v>2432</v>
      </c>
      <c r="E196" s="152" t="s">
        <v>2432</v>
      </c>
      <c r="F196" s="130" t="s">
        <v>2262</v>
      </c>
      <c r="G196" s="134">
        <v>0</v>
      </c>
      <c r="H196" s="135">
        <v>751000000</v>
      </c>
      <c r="I196" s="136" t="s">
        <v>1933</v>
      </c>
      <c r="J196" s="137" t="s">
        <v>2251</v>
      </c>
      <c r="K196" s="130" t="s">
        <v>1954</v>
      </c>
      <c r="L196" s="130" t="s">
        <v>1955</v>
      </c>
      <c r="M196" s="130" t="s">
        <v>2263</v>
      </c>
      <c r="N196" s="130">
        <v>50</v>
      </c>
      <c r="O196" s="138">
        <v>796</v>
      </c>
      <c r="P196" s="130" t="s">
        <v>1957</v>
      </c>
      <c r="Q196" s="139">
        <v>2</v>
      </c>
      <c r="R196" s="140">
        <v>150000</v>
      </c>
      <c r="S196" s="140">
        <f t="shared" si="14"/>
        <v>300000</v>
      </c>
      <c r="T196" s="140">
        <f t="shared" si="15"/>
        <v>336000.00000000006</v>
      </c>
      <c r="U196" s="139">
        <v>2011</v>
      </c>
      <c r="V196" s="143"/>
    </row>
    <row r="197" spans="1:22" s="150" customFormat="1" ht="47.25" customHeight="1">
      <c r="A197" s="169"/>
      <c r="B197" s="170" t="s">
        <v>2434</v>
      </c>
      <c r="C197" s="171"/>
      <c r="D197" s="172"/>
      <c r="E197" s="172"/>
      <c r="F197" s="172"/>
      <c r="G197" s="173"/>
      <c r="H197" s="174"/>
      <c r="I197" s="175"/>
      <c r="J197" s="172"/>
      <c r="K197" s="172"/>
      <c r="L197" s="172"/>
      <c r="M197" s="172"/>
      <c r="N197" s="172"/>
      <c r="O197" s="176"/>
      <c r="P197" s="172"/>
      <c r="Q197" s="177"/>
      <c r="R197" s="178"/>
      <c r="S197" s="178"/>
      <c r="T197" s="178"/>
      <c r="U197" s="177"/>
      <c r="V197" s="172"/>
    </row>
    <row r="198" spans="1:22" s="107" customFormat="1" ht="47.25" customHeight="1">
      <c r="A198" s="129" t="s">
        <v>2435</v>
      </c>
      <c r="B198" s="130" t="s">
        <v>1928</v>
      </c>
      <c r="C198" s="131" t="s">
        <v>2301</v>
      </c>
      <c r="D198" s="132" t="s">
        <v>2436</v>
      </c>
      <c r="E198" s="152" t="s">
        <v>2437</v>
      </c>
      <c r="F198" s="130" t="s">
        <v>2262</v>
      </c>
      <c r="G198" s="134">
        <v>0</v>
      </c>
      <c r="H198" s="130">
        <v>751000000</v>
      </c>
      <c r="I198" s="136" t="s">
        <v>1933</v>
      </c>
      <c r="J198" s="130" t="s">
        <v>2438</v>
      </c>
      <c r="K198" s="179" t="s">
        <v>1954</v>
      </c>
      <c r="L198" s="130" t="s">
        <v>1955</v>
      </c>
      <c r="M198" s="130" t="s">
        <v>2263</v>
      </c>
      <c r="N198" s="130">
        <v>50</v>
      </c>
      <c r="O198" s="138">
        <v>796</v>
      </c>
      <c r="P198" s="130" t="s">
        <v>1957</v>
      </c>
      <c r="Q198" s="139">
        <f>11+2+10</f>
        <v>23</v>
      </c>
      <c r="R198" s="140">
        <v>17869.56</v>
      </c>
      <c r="S198" s="140">
        <f aca="true" t="shared" si="16" ref="S198:S209">R198*Q198</f>
        <v>410999.88</v>
      </c>
      <c r="T198" s="140">
        <f aca="true" t="shared" si="17" ref="T198:T211">S198*1.12</f>
        <v>460319.8656000001</v>
      </c>
      <c r="U198" s="139">
        <v>2011</v>
      </c>
      <c r="V198" s="143"/>
    </row>
    <row r="199" spans="1:22" s="107" customFormat="1" ht="47.25" customHeight="1">
      <c r="A199" s="129" t="s">
        <v>2439</v>
      </c>
      <c r="B199" s="130" t="s">
        <v>1928</v>
      </c>
      <c r="C199" s="131" t="s">
        <v>2301</v>
      </c>
      <c r="D199" s="132" t="s">
        <v>2440</v>
      </c>
      <c r="E199" s="152" t="s">
        <v>2441</v>
      </c>
      <c r="F199" s="130" t="s">
        <v>2262</v>
      </c>
      <c r="G199" s="134">
        <v>0</v>
      </c>
      <c r="H199" s="135">
        <v>751000000</v>
      </c>
      <c r="I199" s="136" t="s">
        <v>1933</v>
      </c>
      <c r="J199" s="130" t="s">
        <v>2442</v>
      </c>
      <c r="K199" s="136" t="s">
        <v>2685</v>
      </c>
      <c r="L199" s="130"/>
      <c r="M199" s="130" t="s">
        <v>2263</v>
      </c>
      <c r="N199" s="130">
        <v>50</v>
      </c>
      <c r="O199" s="138">
        <v>796</v>
      </c>
      <c r="P199" s="130" t="s">
        <v>1957</v>
      </c>
      <c r="Q199" s="139">
        <v>27</v>
      </c>
      <c r="R199" s="140">
        <v>55755.555555555555</v>
      </c>
      <c r="S199" s="140">
        <f t="shared" si="16"/>
        <v>1505400</v>
      </c>
      <c r="T199" s="140">
        <f t="shared" si="17"/>
        <v>1686048.0000000002</v>
      </c>
      <c r="U199" s="139">
        <v>2010</v>
      </c>
      <c r="V199" s="143"/>
    </row>
    <row r="200" spans="1:22" s="107" customFormat="1" ht="47.25" customHeight="1">
      <c r="A200" s="129" t="s">
        <v>2443</v>
      </c>
      <c r="B200" s="130" t="s">
        <v>1928</v>
      </c>
      <c r="C200" s="131" t="s">
        <v>2280</v>
      </c>
      <c r="D200" s="132" t="s">
        <v>2444</v>
      </c>
      <c r="E200" s="152" t="s">
        <v>2445</v>
      </c>
      <c r="F200" s="130" t="s">
        <v>2262</v>
      </c>
      <c r="G200" s="134">
        <v>0</v>
      </c>
      <c r="H200" s="135">
        <v>751000000</v>
      </c>
      <c r="I200" s="136" t="s">
        <v>1933</v>
      </c>
      <c r="J200" s="130" t="s">
        <v>2446</v>
      </c>
      <c r="K200" s="130" t="s">
        <v>1954</v>
      </c>
      <c r="L200" s="130" t="s">
        <v>1955</v>
      </c>
      <c r="M200" s="130" t="s">
        <v>2263</v>
      </c>
      <c r="N200" s="130">
        <v>50</v>
      </c>
      <c r="O200" s="138">
        <v>796</v>
      </c>
      <c r="P200" s="130" t="s">
        <v>1957</v>
      </c>
      <c r="Q200" s="139">
        <v>17</v>
      </c>
      <c r="R200" s="140">
        <v>64200</v>
      </c>
      <c r="S200" s="140">
        <f t="shared" si="16"/>
        <v>1091400</v>
      </c>
      <c r="T200" s="140">
        <f t="shared" si="17"/>
        <v>1222368</v>
      </c>
      <c r="U200" s="139">
        <v>2011</v>
      </c>
      <c r="V200" s="143"/>
    </row>
    <row r="201" spans="1:22" s="107" customFormat="1" ht="47.25" customHeight="1">
      <c r="A201" s="129" t="s">
        <v>2447</v>
      </c>
      <c r="B201" s="130" t="s">
        <v>1928</v>
      </c>
      <c r="C201" s="131" t="s">
        <v>2301</v>
      </c>
      <c r="D201" s="180" t="s">
        <v>2448</v>
      </c>
      <c r="E201" s="181" t="s">
        <v>2448</v>
      </c>
      <c r="F201" s="130" t="s">
        <v>2262</v>
      </c>
      <c r="G201" s="134">
        <v>0</v>
      </c>
      <c r="H201" s="135">
        <v>751000000</v>
      </c>
      <c r="I201" s="136" t="s">
        <v>1933</v>
      </c>
      <c r="J201" s="130" t="s">
        <v>2449</v>
      </c>
      <c r="K201" s="130" t="s">
        <v>1954</v>
      </c>
      <c r="L201" s="130" t="s">
        <v>1955</v>
      </c>
      <c r="M201" s="130" t="s">
        <v>2263</v>
      </c>
      <c r="N201" s="130">
        <v>50</v>
      </c>
      <c r="O201" s="138">
        <v>796</v>
      </c>
      <c r="P201" s="130" t="s">
        <v>1957</v>
      </c>
      <c r="Q201" s="139">
        <v>56</v>
      </c>
      <c r="R201" s="140">
        <v>75348.21428571429</v>
      </c>
      <c r="S201" s="140">
        <f t="shared" si="16"/>
        <v>4219500</v>
      </c>
      <c r="T201" s="140">
        <f t="shared" si="17"/>
        <v>4725840</v>
      </c>
      <c r="U201" s="139">
        <v>2010</v>
      </c>
      <c r="V201" s="143"/>
    </row>
    <row r="202" spans="1:22" s="107" customFormat="1" ht="47.25" customHeight="1">
      <c r="A202" s="129" t="s">
        <v>2450</v>
      </c>
      <c r="B202" s="130" t="s">
        <v>1928</v>
      </c>
      <c r="C202" s="131" t="s">
        <v>2451</v>
      </c>
      <c r="D202" s="132" t="s">
        <v>2452</v>
      </c>
      <c r="E202" s="152" t="s">
        <v>2452</v>
      </c>
      <c r="F202" s="130" t="s">
        <v>2262</v>
      </c>
      <c r="G202" s="134">
        <v>0</v>
      </c>
      <c r="H202" s="135">
        <v>751000000</v>
      </c>
      <c r="I202" s="136" t="s">
        <v>1933</v>
      </c>
      <c r="J202" s="130" t="s">
        <v>2453</v>
      </c>
      <c r="K202" s="159" t="s">
        <v>1954</v>
      </c>
      <c r="L202" s="130" t="s">
        <v>1955</v>
      </c>
      <c r="M202" s="130" t="s">
        <v>2263</v>
      </c>
      <c r="N202" s="130">
        <v>50</v>
      </c>
      <c r="O202" s="138">
        <v>796</v>
      </c>
      <c r="P202" s="130" t="s">
        <v>1957</v>
      </c>
      <c r="Q202" s="139">
        <f>20+13</f>
        <v>33</v>
      </c>
      <c r="R202" s="140">
        <v>8090.909090909091</v>
      </c>
      <c r="S202" s="140">
        <f t="shared" si="16"/>
        <v>267000</v>
      </c>
      <c r="T202" s="140">
        <f t="shared" si="17"/>
        <v>299040</v>
      </c>
      <c r="U202" s="139">
        <v>2010</v>
      </c>
      <c r="V202" s="143"/>
    </row>
    <row r="203" spans="1:22" s="107" customFormat="1" ht="47.25" customHeight="1">
      <c r="A203" s="129" t="s">
        <v>2454</v>
      </c>
      <c r="B203" s="130" t="s">
        <v>1928</v>
      </c>
      <c r="C203" s="131" t="s">
        <v>2455</v>
      </c>
      <c r="D203" s="132" t="s">
        <v>2456</v>
      </c>
      <c r="E203" s="152" t="s">
        <v>2457</v>
      </c>
      <c r="F203" s="130" t="s">
        <v>2262</v>
      </c>
      <c r="G203" s="134">
        <v>0</v>
      </c>
      <c r="H203" s="135">
        <v>751000000</v>
      </c>
      <c r="I203" s="136" t="s">
        <v>1933</v>
      </c>
      <c r="J203" s="130" t="s">
        <v>2251</v>
      </c>
      <c r="K203" s="130" t="s">
        <v>2214</v>
      </c>
      <c r="L203" s="130"/>
      <c r="M203" s="130" t="s">
        <v>2263</v>
      </c>
      <c r="N203" s="130">
        <v>50</v>
      </c>
      <c r="O203" s="138">
        <v>796</v>
      </c>
      <c r="P203" s="130" t="s">
        <v>1957</v>
      </c>
      <c r="Q203" s="139">
        <v>27</v>
      </c>
      <c r="R203" s="140">
        <v>23250</v>
      </c>
      <c r="S203" s="140">
        <f t="shared" si="16"/>
        <v>627750</v>
      </c>
      <c r="T203" s="140">
        <f t="shared" si="17"/>
        <v>703080.0000000001</v>
      </c>
      <c r="U203" s="139">
        <v>2010</v>
      </c>
      <c r="V203" s="143"/>
    </row>
    <row r="204" spans="1:22" s="107" customFormat="1" ht="47.25" customHeight="1">
      <c r="A204" s="129" t="s">
        <v>2458</v>
      </c>
      <c r="B204" s="130" t="s">
        <v>1928</v>
      </c>
      <c r="C204" s="131" t="s">
        <v>2455</v>
      </c>
      <c r="D204" s="132" t="s">
        <v>2456</v>
      </c>
      <c r="E204" s="152" t="s">
        <v>2457</v>
      </c>
      <c r="F204" s="130" t="s">
        <v>2262</v>
      </c>
      <c r="G204" s="134">
        <v>0</v>
      </c>
      <c r="H204" s="135">
        <v>751000000</v>
      </c>
      <c r="I204" s="136" t="s">
        <v>1933</v>
      </c>
      <c r="J204" s="130" t="s">
        <v>2459</v>
      </c>
      <c r="K204" s="130" t="s">
        <v>2460</v>
      </c>
      <c r="L204" s="130"/>
      <c r="M204" s="130" t="s">
        <v>2263</v>
      </c>
      <c r="N204" s="130">
        <v>50</v>
      </c>
      <c r="O204" s="138">
        <v>796</v>
      </c>
      <c r="P204" s="130" t="s">
        <v>1957</v>
      </c>
      <c r="Q204" s="139">
        <v>8</v>
      </c>
      <c r="R204" s="140">
        <v>11625</v>
      </c>
      <c r="S204" s="140">
        <f t="shared" si="16"/>
        <v>93000</v>
      </c>
      <c r="T204" s="140">
        <f t="shared" si="17"/>
        <v>104160.00000000001</v>
      </c>
      <c r="U204" s="139">
        <v>2010</v>
      </c>
      <c r="V204" s="143"/>
    </row>
    <row r="205" spans="1:22" s="107" customFormat="1" ht="47.25" customHeight="1">
      <c r="A205" s="129" t="s">
        <v>683</v>
      </c>
      <c r="B205" s="130" t="s">
        <v>1928</v>
      </c>
      <c r="C205" s="131" t="s">
        <v>2455</v>
      </c>
      <c r="D205" s="132" t="s">
        <v>2456</v>
      </c>
      <c r="E205" s="152" t="s">
        <v>2457</v>
      </c>
      <c r="F205" s="130" t="s">
        <v>2262</v>
      </c>
      <c r="G205" s="134">
        <v>0</v>
      </c>
      <c r="H205" s="135">
        <v>751000000</v>
      </c>
      <c r="I205" s="136" t="s">
        <v>1933</v>
      </c>
      <c r="J205" s="130" t="s">
        <v>2459</v>
      </c>
      <c r="K205" s="130" t="s">
        <v>2460</v>
      </c>
      <c r="L205" s="130"/>
      <c r="M205" s="130" t="s">
        <v>2263</v>
      </c>
      <c r="N205" s="130">
        <v>50</v>
      </c>
      <c r="O205" s="138">
        <v>796</v>
      </c>
      <c r="P205" s="130" t="s">
        <v>1957</v>
      </c>
      <c r="Q205" s="139">
        <v>17</v>
      </c>
      <c r="R205" s="140">
        <v>12000</v>
      </c>
      <c r="S205" s="140">
        <f>R205*Q205</f>
        <v>204000</v>
      </c>
      <c r="T205" s="140">
        <f>S205*1.12</f>
        <v>228480.00000000003</v>
      </c>
      <c r="U205" s="139">
        <v>2010</v>
      </c>
      <c r="V205" s="143"/>
    </row>
    <row r="206" spans="1:22" s="107" customFormat="1" ht="47.25" customHeight="1">
      <c r="A206" s="129" t="s">
        <v>2461</v>
      </c>
      <c r="B206" s="130" t="s">
        <v>1928</v>
      </c>
      <c r="C206" s="131" t="s">
        <v>2462</v>
      </c>
      <c r="D206" s="132" t="s">
        <v>2463</v>
      </c>
      <c r="E206" s="152" t="s">
        <v>2464</v>
      </c>
      <c r="F206" s="130" t="s">
        <v>2262</v>
      </c>
      <c r="G206" s="134">
        <v>0</v>
      </c>
      <c r="H206" s="135">
        <v>751000000</v>
      </c>
      <c r="I206" s="136" t="s">
        <v>1933</v>
      </c>
      <c r="J206" s="130" t="s">
        <v>2465</v>
      </c>
      <c r="K206" s="130" t="s">
        <v>1954</v>
      </c>
      <c r="L206" s="130" t="s">
        <v>1955</v>
      </c>
      <c r="M206" s="130" t="s">
        <v>2263</v>
      </c>
      <c r="N206" s="130">
        <v>50</v>
      </c>
      <c r="O206" s="138">
        <v>796</v>
      </c>
      <c r="P206" s="130" t="s">
        <v>1957</v>
      </c>
      <c r="Q206" s="139">
        <f>2+4+6</f>
        <v>12</v>
      </c>
      <c r="R206" s="140">
        <v>167500</v>
      </c>
      <c r="S206" s="140">
        <f t="shared" si="16"/>
        <v>2010000</v>
      </c>
      <c r="T206" s="140">
        <f t="shared" si="17"/>
        <v>2251200</v>
      </c>
      <c r="U206" s="139">
        <v>2011</v>
      </c>
      <c r="V206" s="143"/>
    </row>
    <row r="207" spans="1:22" s="107" customFormat="1" ht="47.25" customHeight="1">
      <c r="A207" s="129" t="s">
        <v>2466</v>
      </c>
      <c r="B207" s="130" t="s">
        <v>1928</v>
      </c>
      <c r="C207" s="182" t="s">
        <v>2462</v>
      </c>
      <c r="D207" s="180" t="s">
        <v>2467</v>
      </c>
      <c r="E207" s="152" t="s">
        <v>2468</v>
      </c>
      <c r="F207" s="130" t="s">
        <v>2262</v>
      </c>
      <c r="G207" s="134">
        <v>0</v>
      </c>
      <c r="H207" s="135">
        <v>751000000</v>
      </c>
      <c r="I207" s="136" t="s">
        <v>1933</v>
      </c>
      <c r="J207" s="130" t="s">
        <v>2469</v>
      </c>
      <c r="K207" s="130" t="s">
        <v>1954</v>
      </c>
      <c r="L207" s="130"/>
      <c r="M207" s="130" t="s">
        <v>2263</v>
      </c>
      <c r="N207" s="130">
        <v>50</v>
      </c>
      <c r="O207" s="138">
        <v>796</v>
      </c>
      <c r="P207" s="130" t="s">
        <v>1957</v>
      </c>
      <c r="Q207" s="139">
        <v>6</v>
      </c>
      <c r="R207" s="140">
        <v>75000</v>
      </c>
      <c r="S207" s="140">
        <f t="shared" si="16"/>
        <v>450000</v>
      </c>
      <c r="T207" s="140">
        <f t="shared" si="17"/>
        <v>504000.00000000006</v>
      </c>
      <c r="U207" s="139">
        <v>2010</v>
      </c>
      <c r="V207" s="143"/>
    </row>
    <row r="208" spans="1:22" s="107" customFormat="1" ht="47.25" customHeight="1">
      <c r="A208" s="129" t="s">
        <v>2470</v>
      </c>
      <c r="B208" s="130" t="s">
        <v>1928</v>
      </c>
      <c r="C208" s="131" t="s">
        <v>2471</v>
      </c>
      <c r="D208" s="132" t="s">
        <v>2472</v>
      </c>
      <c r="E208" s="152" t="s">
        <v>2472</v>
      </c>
      <c r="F208" s="130" t="s">
        <v>2262</v>
      </c>
      <c r="G208" s="134">
        <v>0</v>
      </c>
      <c r="H208" s="135">
        <v>751000000</v>
      </c>
      <c r="I208" s="136" t="s">
        <v>1933</v>
      </c>
      <c r="J208" s="130" t="s">
        <v>2251</v>
      </c>
      <c r="K208" s="130" t="s">
        <v>1954</v>
      </c>
      <c r="L208" s="130" t="s">
        <v>1955</v>
      </c>
      <c r="M208" s="130" t="s">
        <v>2263</v>
      </c>
      <c r="N208" s="130">
        <v>50</v>
      </c>
      <c r="O208" s="138">
        <v>796</v>
      </c>
      <c r="P208" s="130" t="s">
        <v>1957</v>
      </c>
      <c r="Q208" s="139">
        <v>1</v>
      </c>
      <c r="R208" s="140">
        <v>75000</v>
      </c>
      <c r="S208" s="140">
        <f t="shared" si="16"/>
        <v>75000</v>
      </c>
      <c r="T208" s="140">
        <f t="shared" si="17"/>
        <v>84000.00000000001</v>
      </c>
      <c r="U208" s="142">
        <v>2011</v>
      </c>
      <c r="V208" s="143"/>
    </row>
    <row r="209" spans="1:22" s="107" customFormat="1" ht="47.25" customHeight="1">
      <c r="A209" s="129" t="s">
        <v>2473</v>
      </c>
      <c r="B209" s="130" t="s">
        <v>1928</v>
      </c>
      <c r="C209" s="131" t="s">
        <v>2288</v>
      </c>
      <c r="D209" s="132" t="s">
        <v>2474</v>
      </c>
      <c r="E209" s="152" t="s">
        <v>2474</v>
      </c>
      <c r="F209" s="130" t="s">
        <v>1932</v>
      </c>
      <c r="G209" s="134">
        <v>0</v>
      </c>
      <c r="H209" s="135">
        <v>751000000</v>
      </c>
      <c r="I209" s="136" t="s">
        <v>1933</v>
      </c>
      <c r="J209" s="130" t="s">
        <v>2475</v>
      </c>
      <c r="K209" s="130" t="s">
        <v>1954</v>
      </c>
      <c r="L209" s="130"/>
      <c r="M209" s="130" t="s">
        <v>2263</v>
      </c>
      <c r="N209" s="130">
        <v>50</v>
      </c>
      <c r="O209" s="138">
        <v>796</v>
      </c>
      <c r="P209" s="130" t="s">
        <v>1957</v>
      </c>
      <c r="Q209" s="139">
        <v>1</v>
      </c>
      <c r="R209" s="140">
        <v>18000000</v>
      </c>
      <c r="S209" s="140">
        <f t="shared" si="16"/>
        <v>18000000</v>
      </c>
      <c r="T209" s="140">
        <f t="shared" si="17"/>
        <v>20160000.000000004</v>
      </c>
      <c r="U209" s="139">
        <v>2010</v>
      </c>
      <c r="V209" s="143"/>
    </row>
    <row r="210" spans="1:22" s="107" customFormat="1" ht="47.25" customHeight="1">
      <c r="A210" s="129" t="s">
        <v>2476</v>
      </c>
      <c r="B210" s="130" t="s">
        <v>1928</v>
      </c>
      <c r="C210" s="131"/>
      <c r="D210" s="132" t="s">
        <v>2477</v>
      </c>
      <c r="E210" s="132" t="s">
        <v>2477</v>
      </c>
      <c r="F210" s="130" t="s">
        <v>1932</v>
      </c>
      <c r="G210" s="134">
        <v>0</v>
      </c>
      <c r="H210" s="135">
        <v>751000000</v>
      </c>
      <c r="I210" s="136" t="s">
        <v>1933</v>
      </c>
      <c r="J210" s="137" t="s">
        <v>2251</v>
      </c>
      <c r="K210" s="130" t="s">
        <v>1954</v>
      </c>
      <c r="L210" s="130" t="s">
        <v>1955</v>
      </c>
      <c r="M210" s="130" t="s">
        <v>1947</v>
      </c>
      <c r="N210" s="130">
        <v>50</v>
      </c>
      <c r="O210" s="138">
        <v>796</v>
      </c>
      <c r="P210" s="130" t="s">
        <v>1957</v>
      </c>
      <c r="Q210" s="139"/>
      <c r="R210" s="140"/>
      <c r="S210" s="140">
        <v>8695920</v>
      </c>
      <c r="T210" s="140">
        <f t="shared" si="17"/>
        <v>9739430.4</v>
      </c>
      <c r="U210" s="139">
        <v>2011</v>
      </c>
      <c r="V210" s="143"/>
    </row>
    <row r="211" spans="1:22" s="107" customFormat="1" ht="47.25" customHeight="1">
      <c r="A211" s="129" t="s">
        <v>2478</v>
      </c>
      <c r="B211" s="130" t="s">
        <v>1928</v>
      </c>
      <c r="C211" s="131" t="s">
        <v>2288</v>
      </c>
      <c r="D211" s="132" t="s">
        <v>2477</v>
      </c>
      <c r="E211" s="152" t="s">
        <v>2477</v>
      </c>
      <c r="F211" s="130" t="s">
        <v>2262</v>
      </c>
      <c r="G211" s="134">
        <v>0</v>
      </c>
      <c r="H211" s="135">
        <v>751000000</v>
      </c>
      <c r="I211" s="136" t="s">
        <v>1933</v>
      </c>
      <c r="J211" s="137" t="s">
        <v>2251</v>
      </c>
      <c r="K211" s="130" t="s">
        <v>1954</v>
      </c>
      <c r="L211" s="130" t="s">
        <v>1955</v>
      </c>
      <c r="M211" s="130" t="s">
        <v>1947</v>
      </c>
      <c r="N211" s="130">
        <v>50</v>
      </c>
      <c r="O211" s="138">
        <v>796</v>
      </c>
      <c r="P211" s="130" t="s">
        <v>1957</v>
      </c>
      <c r="Q211" s="139"/>
      <c r="R211" s="183"/>
      <c r="S211" s="140">
        <v>1008000</v>
      </c>
      <c r="T211" s="140">
        <f t="shared" si="17"/>
        <v>1128960</v>
      </c>
      <c r="U211" s="139">
        <v>2011</v>
      </c>
      <c r="V211" s="143"/>
    </row>
    <row r="212" spans="1:22" s="150" customFormat="1" ht="47.25" customHeight="1">
      <c r="A212" s="123"/>
      <c r="B212" s="124" t="s">
        <v>2479</v>
      </c>
      <c r="C212" s="144"/>
      <c r="D212" s="123"/>
      <c r="E212" s="123"/>
      <c r="F212" s="123"/>
      <c r="G212" s="162"/>
      <c r="H212" s="163"/>
      <c r="I212" s="164"/>
      <c r="J212" s="123"/>
      <c r="K212" s="123"/>
      <c r="L212" s="123"/>
      <c r="M212" s="123"/>
      <c r="N212" s="123"/>
      <c r="O212" s="165"/>
      <c r="P212" s="123"/>
      <c r="Q212" s="166"/>
      <c r="R212" s="167"/>
      <c r="S212" s="167"/>
      <c r="T212" s="167"/>
      <c r="U212" s="166"/>
      <c r="V212" s="149"/>
    </row>
    <row r="213" spans="1:22" s="107" customFormat="1" ht="47.25" customHeight="1">
      <c r="A213" s="129" t="s">
        <v>2480</v>
      </c>
      <c r="B213" s="132" t="s">
        <v>1928</v>
      </c>
      <c r="C213" s="131" t="s">
        <v>2481</v>
      </c>
      <c r="D213" s="132" t="s">
        <v>2482</v>
      </c>
      <c r="E213" s="152" t="s">
        <v>2483</v>
      </c>
      <c r="F213" s="130" t="s">
        <v>2262</v>
      </c>
      <c r="G213" s="134">
        <v>0</v>
      </c>
      <c r="H213" s="135">
        <v>751000000</v>
      </c>
      <c r="I213" s="136" t="s">
        <v>1933</v>
      </c>
      <c r="J213" s="137" t="s">
        <v>2251</v>
      </c>
      <c r="K213" s="130" t="s">
        <v>1954</v>
      </c>
      <c r="L213" s="130" t="s">
        <v>1955</v>
      </c>
      <c r="M213" s="130" t="s">
        <v>2263</v>
      </c>
      <c r="N213" s="130">
        <v>50</v>
      </c>
      <c r="O213" s="138">
        <v>796</v>
      </c>
      <c r="P213" s="130" t="s">
        <v>1957</v>
      </c>
      <c r="Q213" s="139">
        <f>50+6</f>
        <v>56</v>
      </c>
      <c r="R213" s="140">
        <v>47244.64</v>
      </c>
      <c r="S213" s="140"/>
      <c r="T213" s="140"/>
      <c r="U213" s="139">
        <v>2011</v>
      </c>
      <c r="V213" s="143"/>
    </row>
    <row r="214" spans="1:22" s="107" customFormat="1" ht="47.25" customHeight="1">
      <c r="A214" s="129" t="s">
        <v>618</v>
      </c>
      <c r="B214" s="132" t="s">
        <v>1928</v>
      </c>
      <c r="C214" s="131" t="s">
        <v>2481</v>
      </c>
      <c r="D214" s="132" t="s">
        <v>2482</v>
      </c>
      <c r="E214" s="152" t="s">
        <v>2483</v>
      </c>
      <c r="F214" s="130" t="s">
        <v>2262</v>
      </c>
      <c r="G214" s="134">
        <v>70</v>
      </c>
      <c r="H214" s="135">
        <v>751000000</v>
      </c>
      <c r="I214" s="136" t="s">
        <v>1933</v>
      </c>
      <c r="J214" s="137" t="s">
        <v>2251</v>
      </c>
      <c r="K214" s="130" t="s">
        <v>693</v>
      </c>
      <c r="L214" s="130" t="s">
        <v>1955</v>
      </c>
      <c r="M214" s="130" t="s">
        <v>2263</v>
      </c>
      <c r="N214" s="130">
        <v>50</v>
      </c>
      <c r="O214" s="138">
        <v>796</v>
      </c>
      <c r="P214" s="130" t="s">
        <v>1957</v>
      </c>
      <c r="Q214" s="139">
        <v>61</v>
      </c>
      <c r="R214" s="140">
        <v>40000</v>
      </c>
      <c r="S214" s="140">
        <f aca="true" t="shared" si="18" ref="S214:S220">R214*Q214</f>
        <v>2440000</v>
      </c>
      <c r="T214" s="140">
        <f aca="true" t="shared" si="19" ref="T214:T220">S214*1.12</f>
        <v>2732800.0000000005</v>
      </c>
      <c r="U214" s="139">
        <v>2011</v>
      </c>
      <c r="V214" s="143"/>
    </row>
    <row r="215" spans="1:22" s="107" customFormat="1" ht="47.25" customHeight="1">
      <c r="A215" s="129" t="s">
        <v>619</v>
      </c>
      <c r="B215" s="131" t="s">
        <v>1928</v>
      </c>
      <c r="C215" s="131" t="s">
        <v>2481</v>
      </c>
      <c r="D215" s="132" t="s">
        <v>620</v>
      </c>
      <c r="E215" s="152" t="s">
        <v>621</v>
      </c>
      <c r="F215" s="130" t="s">
        <v>2262</v>
      </c>
      <c r="G215" s="134">
        <v>70</v>
      </c>
      <c r="H215" s="135">
        <v>751000000</v>
      </c>
      <c r="I215" s="136" t="s">
        <v>1933</v>
      </c>
      <c r="J215" s="137" t="s">
        <v>2684</v>
      </c>
      <c r="K215" s="130" t="s">
        <v>938</v>
      </c>
      <c r="L215" s="130" t="s">
        <v>1955</v>
      </c>
      <c r="M215" s="130" t="s">
        <v>2263</v>
      </c>
      <c r="N215" s="130">
        <v>50</v>
      </c>
      <c r="O215" s="138">
        <v>796</v>
      </c>
      <c r="P215" s="130" t="s">
        <v>1957</v>
      </c>
      <c r="Q215" s="139">
        <v>4</v>
      </c>
      <c r="R215" s="140">
        <v>45000</v>
      </c>
      <c r="S215" s="140">
        <f t="shared" si="18"/>
        <v>180000</v>
      </c>
      <c r="T215" s="140">
        <f t="shared" si="19"/>
        <v>201600.00000000003</v>
      </c>
      <c r="U215" s="139"/>
      <c r="V215" s="143"/>
    </row>
    <row r="216" spans="1:22" s="107" customFormat="1" ht="47.25" customHeight="1">
      <c r="A216" s="129" t="s">
        <v>623</v>
      </c>
      <c r="B216" s="131" t="s">
        <v>1928</v>
      </c>
      <c r="C216" s="131" t="s">
        <v>2481</v>
      </c>
      <c r="D216" s="132" t="s">
        <v>695</v>
      </c>
      <c r="E216" s="152" t="s">
        <v>622</v>
      </c>
      <c r="F216" s="130" t="s">
        <v>2262</v>
      </c>
      <c r="G216" s="134">
        <v>70</v>
      </c>
      <c r="H216" s="135">
        <v>751000000</v>
      </c>
      <c r="I216" s="136" t="s">
        <v>1933</v>
      </c>
      <c r="J216" s="137" t="s">
        <v>2684</v>
      </c>
      <c r="K216" s="130" t="s">
        <v>2621</v>
      </c>
      <c r="L216" s="130" t="s">
        <v>1955</v>
      </c>
      <c r="M216" s="130" t="s">
        <v>2263</v>
      </c>
      <c r="N216" s="130">
        <v>50</v>
      </c>
      <c r="O216" s="138">
        <v>796</v>
      </c>
      <c r="P216" s="130" t="s">
        <v>1957</v>
      </c>
      <c r="Q216" s="139">
        <v>2</v>
      </c>
      <c r="R216" s="140">
        <v>107187.5</v>
      </c>
      <c r="S216" s="140">
        <f t="shared" si="18"/>
        <v>214375</v>
      </c>
      <c r="T216" s="140">
        <f t="shared" si="19"/>
        <v>240100.00000000003</v>
      </c>
      <c r="U216" s="139"/>
      <c r="V216" s="143"/>
    </row>
    <row r="217" spans="1:22" s="107" customFormat="1" ht="47.25" customHeight="1">
      <c r="A217" s="129" t="s">
        <v>625</v>
      </c>
      <c r="B217" s="131" t="s">
        <v>1928</v>
      </c>
      <c r="C217" s="131" t="s">
        <v>2481</v>
      </c>
      <c r="D217" s="132" t="s">
        <v>624</v>
      </c>
      <c r="E217" s="152" t="s">
        <v>705</v>
      </c>
      <c r="F217" s="130" t="s">
        <v>2262</v>
      </c>
      <c r="G217" s="134">
        <v>70</v>
      </c>
      <c r="H217" s="135">
        <v>751000000</v>
      </c>
      <c r="I217" s="136" t="s">
        <v>1933</v>
      </c>
      <c r="J217" s="137" t="s">
        <v>2684</v>
      </c>
      <c r="K217" s="130" t="s">
        <v>2621</v>
      </c>
      <c r="L217" s="130" t="s">
        <v>1955</v>
      </c>
      <c r="M217" s="130" t="s">
        <v>2263</v>
      </c>
      <c r="N217" s="130">
        <v>50</v>
      </c>
      <c r="O217" s="138">
        <v>796</v>
      </c>
      <c r="P217" s="130" t="s">
        <v>1957</v>
      </c>
      <c r="Q217" s="139">
        <v>2</v>
      </c>
      <c r="R217" s="140">
        <v>25000</v>
      </c>
      <c r="S217" s="140">
        <f t="shared" si="18"/>
        <v>50000</v>
      </c>
      <c r="T217" s="140">
        <f t="shared" si="19"/>
        <v>56000.00000000001</v>
      </c>
      <c r="U217" s="139"/>
      <c r="V217" s="143"/>
    </row>
    <row r="218" spans="1:22" s="107" customFormat="1" ht="47.25" customHeight="1">
      <c r="A218" s="129" t="s">
        <v>694</v>
      </c>
      <c r="B218" s="131" t="s">
        <v>1928</v>
      </c>
      <c r="C218" s="131" t="s">
        <v>2481</v>
      </c>
      <c r="D218" s="132" t="s">
        <v>696</v>
      </c>
      <c r="E218" s="152" t="s">
        <v>704</v>
      </c>
      <c r="F218" s="130" t="s">
        <v>2262</v>
      </c>
      <c r="G218" s="134">
        <v>70</v>
      </c>
      <c r="H218" s="135">
        <v>751000000</v>
      </c>
      <c r="I218" s="136" t="s">
        <v>1933</v>
      </c>
      <c r="J218" s="137" t="s">
        <v>2684</v>
      </c>
      <c r="K218" s="130" t="s">
        <v>2621</v>
      </c>
      <c r="L218" s="130" t="s">
        <v>1955</v>
      </c>
      <c r="M218" s="130" t="s">
        <v>2263</v>
      </c>
      <c r="N218" s="130">
        <v>50</v>
      </c>
      <c r="O218" s="138">
        <v>796</v>
      </c>
      <c r="P218" s="130" t="s">
        <v>1957</v>
      </c>
      <c r="Q218" s="139">
        <v>1</v>
      </c>
      <c r="R218" s="140">
        <v>70000</v>
      </c>
      <c r="S218" s="140">
        <f t="shared" si="18"/>
        <v>70000</v>
      </c>
      <c r="T218" s="140">
        <f t="shared" si="19"/>
        <v>78400.00000000001</v>
      </c>
      <c r="U218" s="139"/>
      <c r="V218" s="143"/>
    </row>
    <row r="219" spans="1:22" s="107" customFormat="1" ht="47.25" customHeight="1">
      <c r="A219" s="129" t="s">
        <v>698</v>
      </c>
      <c r="B219" s="131" t="s">
        <v>1928</v>
      </c>
      <c r="C219" s="131" t="s">
        <v>2481</v>
      </c>
      <c r="D219" s="132" t="s">
        <v>700</v>
      </c>
      <c r="E219" s="152" t="s">
        <v>697</v>
      </c>
      <c r="F219" s="130" t="s">
        <v>2262</v>
      </c>
      <c r="G219" s="134">
        <v>70</v>
      </c>
      <c r="H219" s="135">
        <v>751000000</v>
      </c>
      <c r="I219" s="136" t="s">
        <v>1933</v>
      </c>
      <c r="J219" s="137" t="s">
        <v>2684</v>
      </c>
      <c r="K219" s="130" t="s">
        <v>2621</v>
      </c>
      <c r="L219" s="130" t="s">
        <v>1955</v>
      </c>
      <c r="M219" s="130" t="s">
        <v>2263</v>
      </c>
      <c r="N219" s="130">
        <v>50</v>
      </c>
      <c r="O219" s="138">
        <v>796</v>
      </c>
      <c r="P219" s="130" t="s">
        <v>1957</v>
      </c>
      <c r="Q219" s="139">
        <v>1</v>
      </c>
      <c r="R219" s="140">
        <v>105000</v>
      </c>
      <c r="S219" s="140">
        <f t="shared" si="18"/>
        <v>105000</v>
      </c>
      <c r="T219" s="140">
        <f t="shared" si="19"/>
        <v>117600.00000000001</v>
      </c>
      <c r="U219" s="139"/>
      <c r="V219" s="143"/>
    </row>
    <row r="220" spans="1:22" s="107" customFormat="1" ht="47.25" customHeight="1">
      <c r="A220" s="129" t="s">
        <v>699</v>
      </c>
      <c r="B220" s="131" t="s">
        <v>1928</v>
      </c>
      <c r="C220" s="131" t="s">
        <v>2481</v>
      </c>
      <c r="D220" s="132" t="s">
        <v>701</v>
      </c>
      <c r="E220" s="152" t="s">
        <v>702</v>
      </c>
      <c r="F220" s="130" t="s">
        <v>2262</v>
      </c>
      <c r="G220" s="134">
        <v>70</v>
      </c>
      <c r="H220" s="135">
        <v>751000000</v>
      </c>
      <c r="I220" s="136" t="s">
        <v>1933</v>
      </c>
      <c r="J220" s="137" t="s">
        <v>2684</v>
      </c>
      <c r="K220" s="130" t="s">
        <v>703</v>
      </c>
      <c r="L220" s="130" t="s">
        <v>1955</v>
      </c>
      <c r="M220" s="130" t="s">
        <v>2263</v>
      </c>
      <c r="N220" s="130">
        <v>50</v>
      </c>
      <c r="O220" s="138">
        <v>796</v>
      </c>
      <c r="P220" s="130" t="s">
        <v>1957</v>
      </c>
      <c r="Q220" s="139">
        <v>1</v>
      </c>
      <c r="R220" s="140">
        <v>25000</v>
      </c>
      <c r="S220" s="140">
        <f t="shared" si="18"/>
        <v>25000</v>
      </c>
      <c r="T220" s="140">
        <f t="shared" si="19"/>
        <v>28000.000000000004</v>
      </c>
      <c r="U220" s="139"/>
      <c r="V220" s="143"/>
    </row>
    <row r="221" spans="1:22" s="107" customFormat="1" ht="47.25" customHeight="1">
      <c r="A221" s="129" t="s">
        <v>2484</v>
      </c>
      <c r="B221" s="132" t="s">
        <v>1928</v>
      </c>
      <c r="C221" s="131" t="s">
        <v>2485</v>
      </c>
      <c r="D221" s="132" t="s">
        <v>2486</v>
      </c>
      <c r="E221" s="152" t="s">
        <v>2487</v>
      </c>
      <c r="F221" s="130" t="s">
        <v>2262</v>
      </c>
      <c r="G221" s="134">
        <v>0</v>
      </c>
      <c r="H221" s="130">
        <v>751000000</v>
      </c>
      <c r="I221" s="136" t="s">
        <v>1933</v>
      </c>
      <c r="J221" s="137" t="s">
        <v>2684</v>
      </c>
      <c r="K221" s="130" t="s">
        <v>1954</v>
      </c>
      <c r="L221" s="130" t="s">
        <v>1955</v>
      </c>
      <c r="M221" s="130" t="s">
        <v>2263</v>
      </c>
      <c r="N221" s="130">
        <v>50</v>
      </c>
      <c r="O221" s="138">
        <v>796</v>
      </c>
      <c r="P221" s="130" t="s">
        <v>1957</v>
      </c>
      <c r="Q221" s="139">
        <f>2+2</f>
        <v>4</v>
      </c>
      <c r="R221" s="140">
        <v>60000</v>
      </c>
      <c r="S221" s="140"/>
      <c r="T221" s="140"/>
      <c r="U221" s="139">
        <v>2011</v>
      </c>
      <c r="V221" s="143"/>
    </row>
    <row r="222" spans="1:22" s="107" customFormat="1" ht="47.25" customHeight="1">
      <c r="A222" s="129" t="s">
        <v>706</v>
      </c>
      <c r="B222" s="132" t="s">
        <v>1928</v>
      </c>
      <c r="C222" s="131" t="s">
        <v>2485</v>
      </c>
      <c r="D222" s="132" t="s">
        <v>2486</v>
      </c>
      <c r="E222" s="152" t="s">
        <v>2487</v>
      </c>
      <c r="F222" s="130" t="s">
        <v>2262</v>
      </c>
      <c r="G222" s="134">
        <v>0</v>
      </c>
      <c r="H222" s="130">
        <v>751000000</v>
      </c>
      <c r="I222" s="136" t="s">
        <v>1933</v>
      </c>
      <c r="J222" s="137" t="s">
        <v>2684</v>
      </c>
      <c r="K222" s="130" t="s">
        <v>1954</v>
      </c>
      <c r="L222" s="130" t="s">
        <v>1955</v>
      </c>
      <c r="M222" s="130" t="s">
        <v>2263</v>
      </c>
      <c r="N222" s="130">
        <v>50</v>
      </c>
      <c r="O222" s="138">
        <v>796</v>
      </c>
      <c r="P222" s="130" t="s">
        <v>1957</v>
      </c>
      <c r="Q222" s="139">
        <f>14</f>
        <v>14</v>
      </c>
      <c r="R222" s="140">
        <v>50000</v>
      </c>
      <c r="S222" s="140">
        <f>R222*Q222</f>
        <v>700000</v>
      </c>
      <c r="T222" s="140">
        <f>S222*1.12</f>
        <v>784000.0000000001</v>
      </c>
      <c r="U222" s="139">
        <v>2011</v>
      </c>
      <c r="V222" s="143"/>
    </row>
    <row r="223" spans="1:22" s="107" customFormat="1" ht="47.25" customHeight="1">
      <c r="A223" s="129" t="s">
        <v>2713</v>
      </c>
      <c r="B223" s="132" t="s">
        <v>1928</v>
      </c>
      <c r="C223" s="131" t="s">
        <v>2485</v>
      </c>
      <c r="D223" s="132" t="s">
        <v>2486</v>
      </c>
      <c r="E223" s="152" t="s">
        <v>2487</v>
      </c>
      <c r="F223" s="130" t="s">
        <v>2262</v>
      </c>
      <c r="G223" s="134">
        <v>0</v>
      </c>
      <c r="H223" s="130">
        <v>751000000</v>
      </c>
      <c r="I223" s="136" t="s">
        <v>1933</v>
      </c>
      <c r="J223" s="137" t="s">
        <v>25</v>
      </c>
      <c r="K223" s="130" t="s">
        <v>1954</v>
      </c>
      <c r="L223" s="130" t="s">
        <v>1955</v>
      </c>
      <c r="M223" s="130" t="s">
        <v>2263</v>
      </c>
      <c r="N223" s="130">
        <v>50</v>
      </c>
      <c r="O223" s="138">
        <v>796</v>
      </c>
      <c r="P223" s="130" t="s">
        <v>1957</v>
      </c>
      <c r="Q223" s="139">
        <f>20+22</f>
        <v>42</v>
      </c>
      <c r="R223" s="140">
        <v>60000</v>
      </c>
      <c r="S223" s="140">
        <f>Q223*R223</f>
        <v>2520000</v>
      </c>
      <c r="T223" s="140">
        <f>S223*1.12</f>
        <v>2822400.0000000005</v>
      </c>
      <c r="U223" s="139"/>
      <c r="V223" s="143"/>
    </row>
    <row r="224" spans="1:22" s="107" customFormat="1" ht="47.25" customHeight="1">
      <c r="A224" s="129" t="s">
        <v>2488</v>
      </c>
      <c r="B224" s="132" t="s">
        <v>1928</v>
      </c>
      <c r="C224" s="131" t="s">
        <v>2485</v>
      </c>
      <c r="D224" s="132" t="s">
        <v>2489</v>
      </c>
      <c r="E224" s="152" t="s">
        <v>2490</v>
      </c>
      <c r="F224" s="130" t="s">
        <v>2262</v>
      </c>
      <c r="G224" s="134">
        <v>0</v>
      </c>
      <c r="H224" s="130">
        <v>751000000</v>
      </c>
      <c r="I224" s="136" t="s">
        <v>1933</v>
      </c>
      <c r="J224" s="137" t="s">
        <v>2684</v>
      </c>
      <c r="K224" s="130" t="s">
        <v>707</v>
      </c>
      <c r="L224" s="130" t="s">
        <v>1955</v>
      </c>
      <c r="M224" s="130" t="s">
        <v>2263</v>
      </c>
      <c r="N224" s="130">
        <v>50</v>
      </c>
      <c r="O224" s="138">
        <v>796</v>
      </c>
      <c r="P224" s="130" t="s">
        <v>1957</v>
      </c>
      <c r="Q224" s="139">
        <v>107</v>
      </c>
      <c r="R224" s="140">
        <v>40485.98</v>
      </c>
      <c r="S224" s="140">
        <f aca="true" t="shared" si="20" ref="S224:S240">R224*Q224</f>
        <v>4331999.86</v>
      </c>
      <c r="T224" s="140">
        <f aca="true" t="shared" si="21" ref="T224:T240">S224*1.12</f>
        <v>4851839.843200001</v>
      </c>
      <c r="U224" s="139">
        <v>2011</v>
      </c>
      <c r="V224" s="143"/>
    </row>
    <row r="225" spans="1:22" s="107" customFormat="1" ht="47.25" customHeight="1">
      <c r="A225" s="129" t="s">
        <v>2491</v>
      </c>
      <c r="B225" s="132" t="s">
        <v>1928</v>
      </c>
      <c r="C225" s="131" t="s">
        <v>2492</v>
      </c>
      <c r="D225" s="132" t="s">
        <v>2493</v>
      </c>
      <c r="E225" s="152" t="s">
        <v>2494</v>
      </c>
      <c r="F225" s="130" t="s">
        <v>2262</v>
      </c>
      <c r="G225" s="134">
        <v>0</v>
      </c>
      <c r="H225" s="130">
        <v>751000000</v>
      </c>
      <c r="I225" s="136" t="s">
        <v>1933</v>
      </c>
      <c r="J225" s="137" t="s">
        <v>2684</v>
      </c>
      <c r="K225" s="130" t="s">
        <v>1954</v>
      </c>
      <c r="L225" s="130" t="s">
        <v>1955</v>
      </c>
      <c r="M225" s="130" t="s">
        <v>2263</v>
      </c>
      <c r="N225" s="130">
        <v>50</v>
      </c>
      <c r="O225" s="138">
        <v>796</v>
      </c>
      <c r="P225" s="130" t="s">
        <v>1957</v>
      </c>
      <c r="Q225" s="139">
        <f>95+1</f>
        <v>96</v>
      </c>
      <c r="R225" s="140">
        <v>7734.37</v>
      </c>
      <c r="S225" s="140">
        <f t="shared" si="20"/>
        <v>742499.52</v>
      </c>
      <c r="T225" s="140">
        <f t="shared" si="21"/>
        <v>831599.4624000001</v>
      </c>
      <c r="U225" s="139">
        <v>2011</v>
      </c>
      <c r="V225" s="143"/>
    </row>
    <row r="226" spans="1:22" s="107" customFormat="1" ht="47.25" customHeight="1">
      <c r="A226" s="129" t="s">
        <v>2495</v>
      </c>
      <c r="B226" s="132" t="s">
        <v>1928</v>
      </c>
      <c r="C226" s="131" t="s">
        <v>2481</v>
      </c>
      <c r="D226" s="132" t="s">
        <v>2496</v>
      </c>
      <c r="E226" s="152" t="s">
        <v>2496</v>
      </c>
      <c r="F226" s="130" t="s">
        <v>2262</v>
      </c>
      <c r="G226" s="134">
        <v>0</v>
      </c>
      <c r="H226" s="130">
        <v>751000000</v>
      </c>
      <c r="I226" s="136" t="s">
        <v>1933</v>
      </c>
      <c r="J226" s="137" t="s">
        <v>2684</v>
      </c>
      <c r="K226" s="130" t="s">
        <v>1954</v>
      </c>
      <c r="L226" s="130" t="s">
        <v>1955</v>
      </c>
      <c r="M226" s="130" t="s">
        <v>2263</v>
      </c>
      <c r="N226" s="130">
        <v>50</v>
      </c>
      <c r="O226" s="138">
        <v>796</v>
      </c>
      <c r="P226" s="130" t="s">
        <v>1957</v>
      </c>
      <c r="Q226" s="139">
        <v>18</v>
      </c>
      <c r="R226" s="140">
        <v>32016.67</v>
      </c>
      <c r="S226" s="140">
        <f t="shared" si="20"/>
        <v>576300.0599999999</v>
      </c>
      <c r="T226" s="140">
        <f t="shared" si="21"/>
        <v>645456.0672</v>
      </c>
      <c r="U226" s="139">
        <v>2011</v>
      </c>
      <c r="V226" s="143"/>
    </row>
    <row r="227" spans="1:22" s="107" customFormat="1" ht="47.25" customHeight="1">
      <c r="A227" s="129" t="s">
        <v>692</v>
      </c>
      <c r="B227" s="132" t="s">
        <v>1928</v>
      </c>
      <c r="C227" s="131" t="s">
        <v>2481</v>
      </c>
      <c r="D227" s="132" t="s">
        <v>2496</v>
      </c>
      <c r="E227" s="152" t="s">
        <v>2496</v>
      </c>
      <c r="F227" s="130" t="s">
        <v>2262</v>
      </c>
      <c r="G227" s="134">
        <v>0</v>
      </c>
      <c r="H227" s="130">
        <v>751000000</v>
      </c>
      <c r="I227" s="136" t="s">
        <v>1933</v>
      </c>
      <c r="J227" s="137" t="s">
        <v>2684</v>
      </c>
      <c r="K227" s="130" t="s">
        <v>1954</v>
      </c>
      <c r="L227" s="130" t="s">
        <v>1955</v>
      </c>
      <c r="M227" s="130" t="s">
        <v>2263</v>
      </c>
      <c r="N227" s="130">
        <v>50</v>
      </c>
      <c r="O227" s="138">
        <v>796</v>
      </c>
      <c r="P227" s="130" t="s">
        <v>1957</v>
      </c>
      <c r="Q227" s="139">
        <v>26</v>
      </c>
      <c r="R227" s="140">
        <v>35000</v>
      </c>
      <c r="S227" s="140">
        <f>R227*Q227</f>
        <v>910000</v>
      </c>
      <c r="T227" s="140">
        <f>S227*1.12</f>
        <v>1019200.0000000001</v>
      </c>
      <c r="U227" s="139">
        <v>2011</v>
      </c>
      <c r="V227" s="143"/>
    </row>
    <row r="228" spans="1:22" s="107" customFormat="1" ht="47.25" customHeight="1">
      <c r="A228" s="129" t="s">
        <v>2497</v>
      </c>
      <c r="B228" s="132" t="s">
        <v>1928</v>
      </c>
      <c r="C228" s="131" t="s">
        <v>2481</v>
      </c>
      <c r="D228" s="132" t="s">
        <v>2498</v>
      </c>
      <c r="E228" s="152" t="s">
        <v>2498</v>
      </c>
      <c r="F228" s="130" t="s">
        <v>2262</v>
      </c>
      <c r="G228" s="134">
        <v>0</v>
      </c>
      <c r="H228" s="130">
        <v>751000000</v>
      </c>
      <c r="I228" s="136" t="s">
        <v>1933</v>
      </c>
      <c r="J228" s="130" t="s">
        <v>2251</v>
      </c>
      <c r="K228" s="130" t="s">
        <v>1954</v>
      </c>
      <c r="L228" s="130" t="s">
        <v>1955</v>
      </c>
      <c r="M228" s="130" t="s">
        <v>2263</v>
      </c>
      <c r="N228" s="130">
        <v>50</v>
      </c>
      <c r="O228" s="138">
        <v>796</v>
      </c>
      <c r="P228" s="130" t="s">
        <v>1957</v>
      </c>
      <c r="Q228" s="139">
        <v>1</v>
      </c>
      <c r="R228" s="140">
        <v>2250000</v>
      </c>
      <c r="S228" s="140">
        <f t="shared" si="20"/>
        <v>2250000</v>
      </c>
      <c r="T228" s="140">
        <f t="shared" si="21"/>
        <v>2520000.0000000005</v>
      </c>
      <c r="U228" s="139">
        <v>2011</v>
      </c>
      <c r="V228" s="143"/>
    </row>
    <row r="229" spans="1:22" s="107" customFormat="1" ht="47.25" customHeight="1">
      <c r="A229" s="129" t="s">
        <v>2499</v>
      </c>
      <c r="B229" s="132" t="s">
        <v>1928</v>
      </c>
      <c r="C229" s="131" t="s">
        <v>2481</v>
      </c>
      <c r="D229" s="132" t="s">
        <v>2498</v>
      </c>
      <c r="E229" s="152" t="s">
        <v>2498</v>
      </c>
      <c r="F229" s="130" t="s">
        <v>2262</v>
      </c>
      <c r="G229" s="134">
        <v>0</v>
      </c>
      <c r="H229" s="130">
        <v>751000000</v>
      </c>
      <c r="I229" s="136" t="s">
        <v>1933</v>
      </c>
      <c r="J229" s="130" t="s">
        <v>2251</v>
      </c>
      <c r="K229" s="130" t="s">
        <v>1954</v>
      </c>
      <c r="L229" s="130" t="s">
        <v>1955</v>
      </c>
      <c r="M229" s="130" t="s">
        <v>2263</v>
      </c>
      <c r="N229" s="130">
        <v>50</v>
      </c>
      <c r="O229" s="138">
        <v>796</v>
      </c>
      <c r="P229" s="130" t="s">
        <v>1957</v>
      </c>
      <c r="Q229" s="139">
        <v>1</v>
      </c>
      <c r="R229" s="140">
        <v>750000</v>
      </c>
      <c r="S229" s="140">
        <f t="shared" si="20"/>
        <v>750000</v>
      </c>
      <c r="T229" s="140">
        <f t="shared" si="21"/>
        <v>840000.0000000001</v>
      </c>
      <c r="U229" s="139">
        <v>2011</v>
      </c>
      <c r="V229" s="143"/>
    </row>
    <row r="230" spans="1:22" s="107" customFormat="1" ht="47.25" customHeight="1">
      <c r="A230" s="129" t="s">
        <v>2500</v>
      </c>
      <c r="B230" s="132" t="s">
        <v>1928</v>
      </c>
      <c r="C230" s="131" t="s">
        <v>2481</v>
      </c>
      <c r="D230" s="132" t="s">
        <v>2501</v>
      </c>
      <c r="E230" s="152" t="s">
        <v>2501</v>
      </c>
      <c r="F230" s="130" t="s">
        <v>2262</v>
      </c>
      <c r="G230" s="134">
        <v>0</v>
      </c>
      <c r="H230" s="130">
        <v>751000000</v>
      </c>
      <c r="I230" s="136" t="s">
        <v>1933</v>
      </c>
      <c r="J230" s="137" t="s">
        <v>2684</v>
      </c>
      <c r="K230" s="130" t="s">
        <v>1954</v>
      </c>
      <c r="L230" s="130" t="s">
        <v>1955</v>
      </c>
      <c r="M230" s="130" t="s">
        <v>2263</v>
      </c>
      <c r="N230" s="130">
        <v>50</v>
      </c>
      <c r="O230" s="138">
        <v>796</v>
      </c>
      <c r="P230" s="130" t="s">
        <v>1957</v>
      </c>
      <c r="Q230" s="139">
        <v>9</v>
      </c>
      <c r="R230" s="140">
        <v>49950</v>
      </c>
      <c r="S230" s="140">
        <f>R230*Q230</f>
        <v>449550</v>
      </c>
      <c r="T230" s="140">
        <f t="shared" si="21"/>
        <v>503496.00000000006</v>
      </c>
      <c r="U230" s="139">
        <v>2011</v>
      </c>
      <c r="V230" s="143"/>
    </row>
    <row r="231" spans="1:22" s="107" customFormat="1" ht="47.25" customHeight="1">
      <c r="A231" s="129" t="s">
        <v>712</v>
      </c>
      <c r="B231" s="132" t="s">
        <v>1928</v>
      </c>
      <c r="C231" s="131" t="s">
        <v>2481</v>
      </c>
      <c r="D231" s="132" t="s">
        <v>2501</v>
      </c>
      <c r="E231" s="152" t="s">
        <v>2501</v>
      </c>
      <c r="F231" s="130" t="s">
        <v>2262</v>
      </c>
      <c r="G231" s="134">
        <v>0</v>
      </c>
      <c r="H231" s="130">
        <v>751000000</v>
      </c>
      <c r="I231" s="136" t="s">
        <v>1933</v>
      </c>
      <c r="J231" s="137" t="s">
        <v>2684</v>
      </c>
      <c r="K231" s="130" t="s">
        <v>713</v>
      </c>
      <c r="L231" s="130" t="s">
        <v>1955</v>
      </c>
      <c r="M231" s="130" t="s">
        <v>2263</v>
      </c>
      <c r="N231" s="130">
        <v>50</v>
      </c>
      <c r="O231" s="138">
        <v>796</v>
      </c>
      <c r="P231" s="130" t="s">
        <v>1957</v>
      </c>
      <c r="Q231" s="139">
        <v>18</v>
      </c>
      <c r="R231" s="140">
        <v>49950</v>
      </c>
      <c r="S231" s="140">
        <f>R231*Q231</f>
        <v>899100</v>
      </c>
      <c r="T231" s="140">
        <f>S231*1.12</f>
        <v>1006992.0000000001</v>
      </c>
      <c r="U231" s="139">
        <v>2011</v>
      </c>
      <c r="V231" s="143"/>
    </row>
    <row r="232" spans="1:22" s="107" customFormat="1" ht="47.25" customHeight="1">
      <c r="A232" s="129" t="s">
        <v>2502</v>
      </c>
      <c r="B232" s="132" t="s">
        <v>1928</v>
      </c>
      <c r="C232" s="131" t="s">
        <v>2503</v>
      </c>
      <c r="D232" s="132" t="s">
        <v>2504</v>
      </c>
      <c r="E232" s="152" t="s">
        <v>2505</v>
      </c>
      <c r="F232" s="130" t="s">
        <v>2262</v>
      </c>
      <c r="G232" s="134">
        <v>0</v>
      </c>
      <c r="H232" s="135">
        <v>751000000</v>
      </c>
      <c r="I232" s="136" t="s">
        <v>1933</v>
      </c>
      <c r="J232" s="137" t="s">
        <v>2684</v>
      </c>
      <c r="K232" s="130" t="s">
        <v>1954</v>
      </c>
      <c r="L232" s="130" t="s">
        <v>1955</v>
      </c>
      <c r="M232" s="130" t="s">
        <v>2263</v>
      </c>
      <c r="N232" s="130">
        <v>50</v>
      </c>
      <c r="O232" s="138">
        <v>796</v>
      </c>
      <c r="P232" s="130" t="s">
        <v>1957</v>
      </c>
      <c r="Q232" s="139">
        <v>132</v>
      </c>
      <c r="R232" s="140">
        <v>9240.90909090909</v>
      </c>
      <c r="S232" s="140">
        <f t="shared" si="20"/>
        <v>1219800</v>
      </c>
      <c r="T232" s="140">
        <f t="shared" si="21"/>
        <v>1366176.0000000002</v>
      </c>
      <c r="U232" s="139">
        <v>2011</v>
      </c>
      <c r="V232" s="141"/>
    </row>
    <row r="233" spans="1:22" s="107" customFormat="1" ht="47.25" customHeight="1">
      <c r="A233" s="129" t="s">
        <v>2506</v>
      </c>
      <c r="B233" s="132" t="s">
        <v>1928</v>
      </c>
      <c r="C233" s="131" t="s">
        <v>2481</v>
      </c>
      <c r="D233" s="132" t="s">
        <v>2507</v>
      </c>
      <c r="E233" s="152" t="s">
        <v>2507</v>
      </c>
      <c r="F233" s="130" t="s">
        <v>2262</v>
      </c>
      <c r="G233" s="134">
        <v>0</v>
      </c>
      <c r="H233" s="130">
        <v>751000000</v>
      </c>
      <c r="I233" s="136" t="s">
        <v>1933</v>
      </c>
      <c r="J233" s="137" t="s">
        <v>2684</v>
      </c>
      <c r="K233" s="130" t="s">
        <v>1954</v>
      </c>
      <c r="L233" s="130" t="s">
        <v>1955</v>
      </c>
      <c r="M233" s="130" t="s">
        <v>2263</v>
      </c>
      <c r="N233" s="130">
        <v>50</v>
      </c>
      <c r="O233" s="138">
        <v>796</v>
      </c>
      <c r="P233" s="130" t="s">
        <v>1957</v>
      </c>
      <c r="Q233" s="139">
        <v>14</v>
      </c>
      <c r="R233" s="140">
        <v>25714.285714285714</v>
      </c>
      <c r="S233" s="140">
        <f t="shared" si="20"/>
        <v>360000</v>
      </c>
      <c r="T233" s="140">
        <f t="shared" si="21"/>
        <v>403200.00000000006</v>
      </c>
      <c r="U233" s="139">
        <v>2011</v>
      </c>
      <c r="V233" s="143"/>
    </row>
    <row r="234" spans="1:22" s="107" customFormat="1" ht="47.25" customHeight="1">
      <c r="A234" s="129" t="s">
        <v>2508</v>
      </c>
      <c r="B234" s="132" t="s">
        <v>1928</v>
      </c>
      <c r="C234" s="131" t="s">
        <v>2503</v>
      </c>
      <c r="D234" s="132" t="s">
        <v>2509</v>
      </c>
      <c r="E234" s="152" t="s">
        <v>2510</v>
      </c>
      <c r="F234" s="130" t="s">
        <v>2262</v>
      </c>
      <c r="G234" s="134">
        <v>0</v>
      </c>
      <c r="H234" s="135">
        <v>751000000</v>
      </c>
      <c r="I234" s="136" t="s">
        <v>1933</v>
      </c>
      <c r="J234" s="137" t="s">
        <v>2684</v>
      </c>
      <c r="K234" s="130" t="s">
        <v>1954</v>
      </c>
      <c r="L234" s="130" t="s">
        <v>1955</v>
      </c>
      <c r="M234" s="130" t="s">
        <v>2263</v>
      </c>
      <c r="N234" s="130">
        <v>50</v>
      </c>
      <c r="O234" s="138">
        <v>796</v>
      </c>
      <c r="P234" s="130" t="s">
        <v>1957</v>
      </c>
      <c r="Q234" s="139">
        <f>1+2</f>
        <v>3</v>
      </c>
      <c r="R234" s="140">
        <v>215000</v>
      </c>
      <c r="S234" s="140">
        <f t="shared" si="20"/>
        <v>645000</v>
      </c>
      <c r="T234" s="140">
        <f t="shared" si="21"/>
        <v>722400.0000000001</v>
      </c>
      <c r="U234" s="139">
        <v>2011</v>
      </c>
      <c r="V234" s="143"/>
    </row>
    <row r="235" spans="1:22" s="107" customFormat="1" ht="47.25" customHeight="1">
      <c r="A235" s="129" t="s">
        <v>2511</v>
      </c>
      <c r="B235" s="132" t="s">
        <v>1928</v>
      </c>
      <c r="C235" s="131" t="s">
        <v>2503</v>
      </c>
      <c r="D235" s="132" t="s">
        <v>2512</v>
      </c>
      <c r="E235" s="152" t="s">
        <v>2513</v>
      </c>
      <c r="F235" s="130" t="s">
        <v>2262</v>
      </c>
      <c r="G235" s="134">
        <v>0</v>
      </c>
      <c r="H235" s="135">
        <v>751000000</v>
      </c>
      <c r="I235" s="136" t="s">
        <v>1933</v>
      </c>
      <c r="J235" s="137" t="s">
        <v>2684</v>
      </c>
      <c r="K235" s="130" t="s">
        <v>1954</v>
      </c>
      <c r="L235" s="130" t="s">
        <v>1955</v>
      </c>
      <c r="M235" s="130" t="s">
        <v>2263</v>
      </c>
      <c r="N235" s="130">
        <v>50</v>
      </c>
      <c r="O235" s="138">
        <v>796</v>
      </c>
      <c r="P235" s="130" t="s">
        <v>1957</v>
      </c>
      <c r="Q235" s="139">
        <v>1</v>
      </c>
      <c r="R235" s="140">
        <v>225000</v>
      </c>
      <c r="S235" s="140">
        <f t="shared" si="20"/>
        <v>225000</v>
      </c>
      <c r="T235" s="140">
        <f t="shared" si="21"/>
        <v>252000.00000000003</v>
      </c>
      <c r="U235" s="139">
        <v>2011</v>
      </c>
      <c r="V235" s="141"/>
    </row>
    <row r="236" spans="1:22" s="107" customFormat="1" ht="47.25" customHeight="1">
      <c r="A236" s="129" t="s">
        <v>2514</v>
      </c>
      <c r="B236" s="132" t="s">
        <v>1928</v>
      </c>
      <c r="C236" s="131" t="s">
        <v>2481</v>
      </c>
      <c r="D236" s="132" t="s">
        <v>2515</v>
      </c>
      <c r="E236" s="152" t="s">
        <v>2515</v>
      </c>
      <c r="F236" s="130" t="s">
        <v>2262</v>
      </c>
      <c r="G236" s="134">
        <v>0</v>
      </c>
      <c r="H236" s="135">
        <v>751000000</v>
      </c>
      <c r="I236" s="136" t="s">
        <v>1933</v>
      </c>
      <c r="J236" s="137" t="s">
        <v>2684</v>
      </c>
      <c r="K236" s="130" t="s">
        <v>726</v>
      </c>
      <c r="L236" s="130" t="s">
        <v>1955</v>
      </c>
      <c r="M236" s="130" t="s">
        <v>2263</v>
      </c>
      <c r="N236" s="130">
        <v>50</v>
      </c>
      <c r="O236" s="138">
        <v>796</v>
      </c>
      <c r="P236" s="130" t="s">
        <v>1957</v>
      </c>
      <c r="Q236" s="139">
        <v>7</v>
      </c>
      <c r="R236" s="140">
        <v>60000</v>
      </c>
      <c r="S236" s="140">
        <f t="shared" si="20"/>
        <v>420000</v>
      </c>
      <c r="T236" s="140">
        <f t="shared" si="21"/>
        <v>470400.00000000006</v>
      </c>
      <c r="U236" s="139">
        <v>2011</v>
      </c>
      <c r="V236" s="143"/>
    </row>
    <row r="237" spans="1:22" s="107" customFormat="1" ht="47.25" customHeight="1">
      <c r="A237" s="129" t="s">
        <v>2516</v>
      </c>
      <c r="B237" s="132" t="s">
        <v>1928</v>
      </c>
      <c r="C237" s="131" t="s">
        <v>2481</v>
      </c>
      <c r="D237" s="132" t="s">
        <v>2517</v>
      </c>
      <c r="E237" s="152" t="s">
        <v>2518</v>
      </c>
      <c r="F237" s="130" t="s">
        <v>2262</v>
      </c>
      <c r="G237" s="134">
        <v>0</v>
      </c>
      <c r="H237" s="130">
        <v>751000000</v>
      </c>
      <c r="I237" s="136" t="s">
        <v>1933</v>
      </c>
      <c r="J237" s="137" t="s">
        <v>2684</v>
      </c>
      <c r="K237" s="130" t="s">
        <v>1954</v>
      </c>
      <c r="L237" s="130" t="s">
        <v>1955</v>
      </c>
      <c r="M237" s="130" t="s">
        <v>2263</v>
      </c>
      <c r="N237" s="130">
        <v>50</v>
      </c>
      <c r="O237" s="138">
        <v>796</v>
      </c>
      <c r="P237" s="130" t="s">
        <v>1957</v>
      </c>
      <c r="Q237" s="139">
        <v>18</v>
      </c>
      <c r="R237" s="140">
        <v>50000</v>
      </c>
      <c r="S237" s="140">
        <f t="shared" si="20"/>
        <v>900000</v>
      </c>
      <c r="T237" s="140">
        <f t="shared" si="21"/>
        <v>1008000.0000000001</v>
      </c>
      <c r="U237" s="139">
        <v>2011</v>
      </c>
      <c r="V237" s="143"/>
    </row>
    <row r="238" spans="1:22" s="107" customFormat="1" ht="47.25" customHeight="1">
      <c r="A238" s="129" t="s">
        <v>2519</v>
      </c>
      <c r="B238" s="132" t="s">
        <v>1928</v>
      </c>
      <c r="C238" s="131" t="s">
        <v>2520</v>
      </c>
      <c r="D238" s="132" t="s">
        <v>2521</v>
      </c>
      <c r="E238" s="152" t="s">
        <v>2521</v>
      </c>
      <c r="F238" s="130" t="s">
        <v>2262</v>
      </c>
      <c r="G238" s="134">
        <v>0</v>
      </c>
      <c r="H238" s="135">
        <v>751000000</v>
      </c>
      <c r="I238" s="136" t="s">
        <v>1933</v>
      </c>
      <c r="J238" s="137" t="s">
        <v>2684</v>
      </c>
      <c r="K238" s="130" t="s">
        <v>1954</v>
      </c>
      <c r="L238" s="130" t="s">
        <v>1955</v>
      </c>
      <c r="M238" s="130" t="s">
        <v>2263</v>
      </c>
      <c r="N238" s="130">
        <v>50</v>
      </c>
      <c r="O238" s="138">
        <v>796</v>
      </c>
      <c r="P238" s="130" t="s">
        <v>1957</v>
      </c>
      <c r="Q238" s="139">
        <v>7</v>
      </c>
      <c r="R238" s="140">
        <v>60000</v>
      </c>
      <c r="S238" s="140">
        <f t="shared" si="20"/>
        <v>420000</v>
      </c>
      <c r="T238" s="140">
        <f t="shared" si="21"/>
        <v>470400.00000000006</v>
      </c>
      <c r="U238" s="139">
        <v>2011</v>
      </c>
      <c r="V238" s="141"/>
    </row>
    <row r="239" spans="1:22" s="107" customFormat="1" ht="47.25" customHeight="1">
      <c r="A239" s="129" t="s">
        <v>745</v>
      </c>
      <c r="B239" s="132" t="s">
        <v>1928</v>
      </c>
      <c r="C239" s="131" t="s">
        <v>2520</v>
      </c>
      <c r="D239" s="132" t="s">
        <v>2515</v>
      </c>
      <c r="E239" s="152" t="s">
        <v>734</v>
      </c>
      <c r="F239" s="130" t="s">
        <v>1932</v>
      </c>
      <c r="G239" s="134">
        <v>0</v>
      </c>
      <c r="H239" s="135">
        <v>751000000</v>
      </c>
      <c r="I239" s="136" t="s">
        <v>1933</v>
      </c>
      <c r="J239" s="130" t="s">
        <v>896</v>
      </c>
      <c r="K239" s="130" t="s">
        <v>1954</v>
      </c>
      <c r="L239" s="130" t="s">
        <v>1955</v>
      </c>
      <c r="M239" s="130" t="s">
        <v>2263</v>
      </c>
      <c r="N239" s="130">
        <v>80</v>
      </c>
      <c r="O239" s="138">
        <v>796</v>
      </c>
      <c r="P239" s="130" t="s">
        <v>735</v>
      </c>
      <c r="Q239" s="139">
        <v>1683</v>
      </c>
      <c r="R239" s="140">
        <v>7500</v>
      </c>
      <c r="S239" s="140">
        <v>12622500</v>
      </c>
      <c r="T239" s="140">
        <f>S239*1.12</f>
        <v>14137200.000000002</v>
      </c>
      <c r="U239" s="139">
        <v>2011</v>
      </c>
      <c r="V239" s="141"/>
    </row>
    <row r="240" spans="1:22" s="107" customFormat="1" ht="47.25" customHeight="1">
      <c r="A240" s="129" t="s">
        <v>2522</v>
      </c>
      <c r="B240" s="132" t="s">
        <v>1928</v>
      </c>
      <c r="C240" s="131" t="s">
        <v>2485</v>
      </c>
      <c r="D240" s="132" t="s">
        <v>2523</v>
      </c>
      <c r="E240" s="152" t="s">
        <v>2524</v>
      </c>
      <c r="F240" s="130" t="s">
        <v>2262</v>
      </c>
      <c r="G240" s="134">
        <v>0</v>
      </c>
      <c r="H240" s="135">
        <v>751000000</v>
      </c>
      <c r="I240" s="136" t="s">
        <v>1933</v>
      </c>
      <c r="J240" s="137" t="s">
        <v>2684</v>
      </c>
      <c r="K240" s="130" t="s">
        <v>1954</v>
      </c>
      <c r="L240" s="130" t="s">
        <v>1955</v>
      </c>
      <c r="M240" s="130" t="s">
        <v>2263</v>
      </c>
      <c r="N240" s="130">
        <v>50</v>
      </c>
      <c r="O240" s="138">
        <v>796</v>
      </c>
      <c r="P240" s="130" t="s">
        <v>1957</v>
      </c>
      <c r="Q240" s="139">
        <v>6</v>
      </c>
      <c r="R240" s="140">
        <v>75000</v>
      </c>
      <c r="S240" s="140">
        <f t="shared" si="20"/>
        <v>450000</v>
      </c>
      <c r="T240" s="140">
        <f t="shared" si="21"/>
        <v>504000.00000000006</v>
      </c>
      <c r="U240" s="139">
        <v>2011</v>
      </c>
      <c r="V240" s="141"/>
    </row>
    <row r="241" spans="1:22" s="150" customFormat="1" ht="47.25" customHeight="1">
      <c r="A241" s="123"/>
      <c r="B241" s="124" t="s">
        <v>2525</v>
      </c>
      <c r="C241" s="144"/>
      <c r="D241" s="123"/>
      <c r="E241" s="123"/>
      <c r="F241" s="123"/>
      <c r="G241" s="162"/>
      <c r="H241" s="163"/>
      <c r="I241" s="164"/>
      <c r="J241" s="123"/>
      <c r="K241" s="123"/>
      <c r="L241" s="123"/>
      <c r="M241" s="123"/>
      <c r="N241" s="123"/>
      <c r="O241" s="165"/>
      <c r="P241" s="123"/>
      <c r="Q241" s="166"/>
      <c r="R241" s="167"/>
      <c r="S241" s="167"/>
      <c r="T241" s="167"/>
      <c r="U241" s="166"/>
      <c r="V241" s="149"/>
    </row>
    <row r="242" spans="1:22" s="107" customFormat="1" ht="47.25" customHeight="1">
      <c r="A242" s="129" t="s">
        <v>2526</v>
      </c>
      <c r="B242" s="130" t="s">
        <v>1928</v>
      </c>
      <c r="C242" s="131" t="s">
        <v>2527</v>
      </c>
      <c r="D242" s="132" t="s">
        <v>2528</v>
      </c>
      <c r="E242" s="152" t="s">
        <v>2529</v>
      </c>
      <c r="F242" s="130" t="s">
        <v>2262</v>
      </c>
      <c r="G242" s="134">
        <v>0</v>
      </c>
      <c r="H242" s="130">
        <v>751000000</v>
      </c>
      <c r="I242" s="136" t="s">
        <v>1933</v>
      </c>
      <c r="J242" s="130" t="s">
        <v>2530</v>
      </c>
      <c r="K242" s="130" t="s">
        <v>1954</v>
      </c>
      <c r="L242" s="130" t="s">
        <v>1955</v>
      </c>
      <c r="M242" s="130" t="s">
        <v>2263</v>
      </c>
      <c r="N242" s="130">
        <v>50</v>
      </c>
      <c r="O242" s="138">
        <v>796</v>
      </c>
      <c r="P242" s="130" t="s">
        <v>1957</v>
      </c>
      <c r="Q242" s="139">
        <v>1</v>
      </c>
      <c r="R242" s="140">
        <v>114750</v>
      </c>
      <c r="S242" s="140">
        <f aca="true" t="shared" si="22" ref="S242:S272">R242*Q242</f>
        <v>114750</v>
      </c>
      <c r="T242" s="140">
        <f aca="true" t="shared" si="23" ref="T242:T272">S242*1.12</f>
        <v>128520.00000000001</v>
      </c>
      <c r="U242" s="139">
        <v>2011</v>
      </c>
      <c r="V242" s="143"/>
    </row>
    <row r="243" spans="1:22" s="107" customFormat="1" ht="47.25" customHeight="1">
      <c r="A243" s="129" t="s">
        <v>2531</v>
      </c>
      <c r="B243" s="130" t="s">
        <v>1928</v>
      </c>
      <c r="C243" s="131" t="s">
        <v>2527</v>
      </c>
      <c r="D243" s="132" t="s">
        <v>2532</v>
      </c>
      <c r="E243" s="152" t="s">
        <v>2533</v>
      </c>
      <c r="F243" s="130" t="s">
        <v>2262</v>
      </c>
      <c r="G243" s="134">
        <v>0</v>
      </c>
      <c r="H243" s="130">
        <v>751000000</v>
      </c>
      <c r="I243" s="136" t="s">
        <v>1933</v>
      </c>
      <c r="J243" s="130" t="s">
        <v>2475</v>
      </c>
      <c r="K243" s="130" t="s">
        <v>1954</v>
      </c>
      <c r="L243" s="130" t="s">
        <v>1955</v>
      </c>
      <c r="M243" s="130" t="s">
        <v>2263</v>
      </c>
      <c r="N243" s="130">
        <v>50</v>
      </c>
      <c r="O243" s="138">
        <v>796</v>
      </c>
      <c r="P243" s="130" t="s">
        <v>1957</v>
      </c>
      <c r="Q243" s="139">
        <v>1</v>
      </c>
      <c r="R243" s="140">
        <v>5100</v>
      </c>
      <c r="S243" s="140"/>
      <c r="T243" s="140"/>
      <c r="U243" s="139">
        <v>2011</v>
      </c>
      <c r="V243" s="143"/>
    </row>
    <row r="244" spans="1:22" s="107" customFormat="1" ht="47.25" customHeight="1">
      <c r="A244" s="129" t="s">
        <v>680</v>
      </c>
      <c r="B244" s="130" t="s">
        <v>1928</v>
      </c>
      <c r="C244" s="131" t="s">
        <v>2527</v>
      </c>
      <c r="D244" s="132" t="s">
        <v>2532</v>
      </c>
      <c r="E244" s="152" t="s">
        <v>2533</v>
      </c>
      <c r="F244" s="130" t="s">
        <v>2262</v>
      </c>
      <c r="G244" s="134">
        <v>0</v>
      </c>
      <c r="H244" s="130">
        <v>751000000</v>
      </c>
      <c r="I244" s="136" t="s">
        <v>1933</v>
      </c>
      <c r="J244" s="130" t="s">
        <v>2475</v>
      </c>
      <c r="K244" s="130" t="s">
        <v>1954</v>
      </c>
      <c r="L244" s="130" t="s">
        <v>1955</v>
      </c>
      <c r="M244" s="130" t="s">
        <v>2263</v>
      </c>
      <c r="N244" s="130">
        <v>50</v>
      </c>
      <c r="O244" s="138">
        <v>796</v>
      </c>
      <c r="P244" s="130" t="s">
        <v>1957</v>
      </c>
      <c r="Q244" s="139">
        <v>7</v>
      </c>
      <c r="R244" s="140">
        <v>5000</v>
      </c>
      <c r="S244" s="140">
        <f>R244*Q244</f>
        <v>35000</v>
      </c>
      <c r="T244" s="140">
        <f>S244*1.12</f>
        <v>39200.00000000001</v>
      </c>
      <c r="U244" s="139">
        <v>2011</v>
      </c>
      <c r="V244" s="143"/>
    </row>
    <row r="245" spans="1:22" s="107" customFormat="1" ht="47.25" customHeight="1">
      <c r="A245" s="129" t="s">
        <v>2534</v>
      </c>
      <c r="B245" s="130" t="s">
        <v>1928</v>
      </c>
      <c r="C245" s="131" t="s">
        <v>2535</v>
      </c>
      <c r="D245" s="132" t="s">
        <v>2536</v>
      </c>
      <c r="E245" s="152" t="s">
        <v>2537</v>
      </c>
      <c r="F245" s="130" t="s">
        <v>2262</v>
      </c>
      <c r="G245" s="134">
        <v>0</v>
      </c>
      <c r="H245" s="130">
        <v>751000000</v>
      </c>
      <c r="I245" s="136" t="s">
        <v>1933</v>
      </c>
      <c r="J245" s="130" t="s">
        <v>2475</v>
      </c>
      <c r="K245" s="130" t="s">
        <v>1954</v>
      </c>
      <c r="L245" s="130" t="s">
        <v>1955</v>
      </c>
      <c r="M245" s="130" t="s">
        <v>2263</v>
      </c>
      <c r="N245" s="130">
        <v>50</v>
      </c>
      <c r="O245" s="138">
        <v>796</v>
      </c>
      <c r="P245" s="130" t="s">
        <v>1957</v>
      </c>
      <c r="Q245" s="139">
        <v>1</v>
      </c>
      <c r="R245" s="140">
        <v>80100</v>
      </c>
      <c r="S245" s="140">
        <f t="shared" si="22"/>
        <v>80100</v>
      </c>
      <c r="T245" s="140">
        <f t="shared" si="23"/>
        <v>89712.00000000001</v>
      </c>
      <c r="U245" s="139">
        <v>2011</v>
      </c>
      <c r="V245" s="143"/>
    </row>
    <row r="246" spans="1:22" s="107" customFormat="1" ht="47.25" customHeight="1">
      <c r="A246" s="129" t="s">
        <v>2538</v>
      </c>
      <c r="B246" s="130" t="s">
        <v>1928</v>
      </c>
      <c r="C246" s="131" t="s">
        <v>2539</v>
      </c>
      <c r="D246" s="132" t="s">
        <v>2540</v>
      </c>
      <c r="E246" s="152" t="s">
        <v>2541</v>
      </c>
      <c r="F246" s="130" t="s">
        <v>2262</v>
      </c>
      <c r="G246" s="134">
        <v>0</v>
      </c>
      <c r="H246" s="135">
        <v>751000000</v>
      </c>
      <c r="I246" s="136" t="s">
        <v>1933</v>
      </c>
      <c r="J246" s="130" t="s">
        <v>2542</v>
      </c>
      <c r="K246" s="130" t="s">
        <v>1954</v>
      </c>
      <c r="L246" s="130" t="s">
        <v>1955</v>
      </c>
      <c r="M246" s="130" t="s">
        <v>2263</v>
      </c>
      <c r="N246" s="130">
        <v>50</v>
      </c>
      <c r="O246" s="138">
        <v>796</v>
      </c>
      <c r="P246" s="130" t="s">
        <v>1957</v>
      </c>
      <c r="Q246" s="139">
        <v>29</v>
      </c>
      <c r="R246" s="140">
        <v>3455.1724137931033</v>
      </c>
      <c r="S246" s="140">
        <f t="shared" si="22"/>
        <v>100200</v>
      </c>
      <c r="T246" s="140">
        <f t="shared" si="23"/>
        <v>112224.00000000001</v>
      </c>
      <c r="U246" s="139">
        <v>2011</v>
      </c>
      <c r="V246" s="143"/>
    </row>
    <row r="247" spans="1:22" s="107" customFormat="1" ht="47.25" customHeight="1">
      <c r="A247" s="129" t="s">
        <v>2543</v>
      </c>
      <c r="B247" s="130" t="s">
        <v>1928</v>
      </c>
      <c r="C247" s="131" t="s">
        <v>2280</v>
      </c>
      <c r="D247" s="132" t="s">
        <v>2544</v>
      </c>
      <c r="E247" s="152" t="s">
        <v>2544</v>
      </c>
      <c r="F247" s="130" t="s">
        <v>2262</v>
      </c>
      <c r="G247" s="134">
        <v>0</v>
      </c>
      <c r="H247" s="135">
        <v>751000000</v>
      </c>
      <c r="I247" s="136" t="s">
        <v>1933</v>
      </c>
      <c r="J247" s="130" t="s">
        <v>2251</v>
      </c>
      <c r="K247" s="130" t="s">
        <v>1954</v>
      </c>
      <c r="L247" s="130" t="s">
        <v>1955</v>
      </c>
      <c r="M247" s="130" t="s">
        <v>2263</v>
      </c>
      <c r="N247" s="130">
        <v>50</v>
      </c>
      <c r="O247" s="138">
        <v>796</v>
      </c>
      <c r="P247" s="130" t="s">
        <v>1957</v>
      </c>
      <c r="Q247" s="139">
        <v>1</v>
      </c>
      <c r="R247" s="140">
        <v>210000</v>
      </c>
      <c r="S247" s="140">
        <f t="shared" si="22"/>
        <v>210000</v>
      </c>
      <c r="T247" s="140">
        <f t="shared" si="23"/>
        <v>235200.00000000003</v>
      </c>
      <c r="U247" s="139">
        <v>2011</v>
      </c>
      <c r="V247" s="143"/>
    </row>
    <row r="248" spans="1:22" s="107" customFormat="1" ht="47.25" customHeight="1">
      <c r="A248" s="129" t="s">
        <v>2545</v>
      </c>
      <c r="B248" s="132" t="s">
        <v>1928</v>
      </c>
      <c r="C248" s="131" t="s">
        <v>2280</v>
      </c>
      <c r="D248" s="132" t="s">
        <v>2546</v>
      </c>
      <c r="E248" s="152" t="s">
        <v>2547</v>
      </c>
      <c r="F248" s="130" t="s">
        <v>2262</v>
      </c>
      <c r="G248" s="134">
        <v>0</v>
      </c>
      <c r="H248" s="135">
        <v>751000000</v>
      </c>
      <c r="I248" s="136" t="s">
        <v>1933</v>
      </c>
      <c r="J248" s="137" t="s">
        <v>2684</v>
      </c>
      <c r="K248" s="130" t="s">
        <v>1954</v>
      </c>
      <c r="L248" s="130" t="s">
        <v>1955</v>
      </c>
      <c r="M248" s="130" t="s">
        <v>2263</v>
      </c>
      <c r="N248" s="130">
        <v>50</v>
      </c>
      <c r="O248" s="138">
        <v>796</v>
      </c>
      <c r="P248" s="130" t="s">
        <v>1957</v>
      </c>
      <c r="Q248" s="139">
        <v>1</v>
      </c>
      <c r="R248" s="140">
        <v>160500</v>
      </c>
      <c r="S248" s="140">
        <f t="shared" si="22"/>
        <v>160500</v>
      </c>
      <c r="T248" s="140">
        <f t="shared" si="23"/>
        <v>179760.00000000003</v>
      </c>
      <c r="U248" s="139">
        <v>2011</v>
      </c>
      <c r="V248" s="141"/>
    </row>
    <row r="249" spans="1:22" s="160" customFormat="1" ht="47.25" customHeight="1">
      <c r="A249" s="129" t="s">
        <v>2548</v>
      </c>
      <c r="B249" s="130" t="s">
        <v>1928</v>
      </c>
      <c r="C249" s="131" t="s">
        <v>2280</v>
      </c>
      <c r="D249" s="132" t="s">
        <v>2549</v>
      </c>
      <c r="E249" s="152" t="s">
        <v>2549</v>
      </c>
      <c r="F249" s="130" t="s">
        <v>2262</v>
      </c>
      <c r="G249" s="134">
        <v>0</v>
      </c>
      <c r="H249" s="135">
        <v>751000000</v>
      </c>
      <c r="I249" s="136" t="s">
        <v>1933</v>
      </c>
      <c r="J249" s="137" t="s">
        <v>2684</v>
      </c>
      <c r="K249" s="130" t="s">
        <v>1954</v>
      </c>
      <c r="L249" s="130" t="s">
        <v>1955</v>
      </c>
      <c r="M249" s="130" t="s">
        <v>2263</v>
      </c>
      <c r="N249" s="130">
        <v>50</v>
      </c>
      <c r="O249" s="138">
        <v>796</v>
      </c>
      <c r="P249" s="130" t="s">
        <v>1957</v>
      </c>
      <c r="Q249" s="139">
        <v>10</v>
      </c>
      <c r="R249" s="140">
        <v>9010</v>
      </c>
      <c r="S249" s="140">
        <f t="shared" si="22"/>
        <v>90100</v>
      </c>
      <c r="T249" s="140">
        <f t="shared" si="23"/>
        <v>100912.00000000001</v>
      </c>
      <c r="U249" s="139">
        <v>2011</v>
      </c>
      <c r="V249" s="143"/>
    </row>
    <row r="250" spans="1:22" s="107" customFormat="1" ht="47.25" customHeight="1">
      <c r="A250" s="129" t="s">
        <v>2550</v>
      </c>
      <c r="B250" s="130" t="s">
        <v>1928</v>
      </c>
      <c r="C250" s="131" t="s">
        <v>2551</v>
      </c>
      <c r="D250" s="132" t="s">
        <v>2552</v>
      </c>
      <c r="E250" s="152" t="s">
        <v>2552</v>
      </c>
      <c r="F250" s="130" t="s">
        <v>2262</v>
      </c>
      <c r="G250" s="134">
        <v>0</v>
      </c>
      <c r="H250" s="130">
        <v>751000000</v>
      </c>
      <c r="I250" s="136" t="s">
        <v>1933</v>
      </c>
      <c r="J250" s="130" t="s">
        <v>2251</v>
      </c>
      <c r="K250" s="130" t="s">
        <v>1954</v>
      </c>
      <c r="L250" s="130" t="s">
        <v>1955</v>
      </c>
      <c r="M250" s="130" t="s">
        <v>2263</v>
      </c>
      <c r="N250" s="130">
        <v>50</v>
      </c>
      <c r="O250" s="138">
        <v>796</v>
      </c>
      <c r="P250" s="130" t="s">
        <v>1957</v>
      </c>
      <c r="Q250" s="139">
        <v>3</v>
      </c>
      <c r="R250" s="140">
        <v>225000</v>
      </c>
      <c r="S250" s="140">
        <f t="shared" si="22"/>
        <v>675000</v>
      </c>
      <c r="T250" s="140">
        <f t="shared" si="23"/>
        <v>756000.0000000001</v>
      </c>
      <c r="U250" s="142">
        <v>2011</v>
      </c>
      <c r="V250" s="143"/>
    </row>
    <row r="251" spans="1:22" s="107" customFormat="1" ht="47.25" customHeight="1">
      <c r="A251" s="129" t="s">
        <v>630</v>
      </c>
      <c r="B251" s="130" t="s">
        <v>1928</v>
      </c>
      <c r="C251" s="131" t="s">
        <v>2551</v>
      </c>
      <c r="D251" s="132" t="s">
        <v>2552</v>
      </c>
      <c r="E251" s="152" t="s">
        <v>2552</v>
      </c>
      <c r="F251" s="130" t="s">
        <v>2262</v>
      </c>
      <c r="G251" s="134">
        <v>0</v>
      </c>
      <c r="H251" s="130">
        <v>751000000</v>
      </c>
      <c r="I251" s="136" t="s">
        <v>1933</v>
      </c>
      <c r="J251" s="130" t="s">
        <v>2251</v>
      </c>
      <c r="K251" s="130" t="s">
        <v>1954</v>
      </c>
      <c r="L251" s="130" t="s">
        <v>1955</v>
      </c>
      <c r="M251" s="130" t="s">
        <v>2263</v>
      </c>
      <c r="N251" s="130">
        <v>50</v>
      </c>
      <c r="O251" s="138">
        <v>796</v>
      </c>
      <c r="P251" s="130" t="s">
        <v>1957</v>
      </c>
      <c r="Q251" s="139">
        <v>13</v>
      </c>
      <c r="R251" s="140">
        <v>80000</v>
      </c>
      <c r="S251" s="140">
        <f>R251*Q251</f>
        <v>1040000</v>
      </c>
      <c r="T251" s="140">
        <f>S251*1.12</f>
        <v>1164800</v>
      </c>
      <c r="U251" s="142">
        <v>2011</v>
      </c>
      <c r="V251" s="143"/>
    </row>
    <row r="252" spans="1:22" s="107" customFormat="1" ht="47.25" customHeight="1">
      <c r="A252" s="129" t="s">
        <v>2553</v>
      </c>
      <c r="B252" s="130" t="s">
        <v>1928</v>
      </c>
      <c r="C252" s="131" t="s">
        <v>2551</v>
      </c>
      <c r="D252" s="132" t="s">
        <v>2552</v>
      </c>
      <c r="E252" s="152" t="s">
        <v>2552</v>
      </c>
      <c r="F252" s="130" t="s">
        <v>2262</v>
      </c>
      <c r="G252" s="134">
        <v>0</v>
      </c>
      <c r="H252" s="130">
        <v>751000000</v>
      </c>
      <c r="I252" s="136" t="s">
        <v>1933</v>
      </c>
      <c r="J252" s="130" t="s">
        <v>2475</v>
      </c>
      <c r="K252" s="130" t="s">
        <v>1954</v>
      </c>
      <c r="L252" s="130" t="s">
        <v>1955</v>
      </c>
      <c r="M252" s="130" t="s">
        <v>2263</v>
      </c>
      <c r="N252" s="130">
        <v>50</v>
      </c>
      <c r="O252" s="138">
        <v>796</v>
      </c>
      <c r="P252" s="130" t="s">
        <v>1957</v>
      </c>
      <c r="Q252" s="139">
        <v>1</v>
      </c>
      <c r="R252" s="140">
        <v>39000</v>
      </c>
      <c r="S252" s="140"/>
      <c r="T252" s="140"/>
      <c r="U252" s="142">
        <v>2011</v>
      </c>
      <c r="V252" s="143"/>
    </row>
    <row r="253" spans="1:22" s="107" customFormat="1" ht="47.25" customHeight="1">
      <c r="A253" s="129" t="s">
        <v>631</v>
      </c>
      <c r="B253" s="130" t="s">
        <v>1928</v>
      </c>
      <c r="C253" s="131" t="s">
        <v>2551</v>
      </c>
      <c r="D253" s="132" t="s">
        <v>2552</v>
      </c>
      <c r="E253" s="152" t="s">
        <v>2552</v>
      </c>
      <c r="F253" s="130" t="s">
        <v>2262</v>
      </c>
      <c r="G253" s="134">
        <v>0</v>
      </c>
      <c r="H253" s="130">
        <v>751000000</v>
      </c>
      <c r="I253" s="136" t="s">
        <v>1933</v>
      </c>
      <c r="J253" s="130" t="s">
        <v>2475</v>
      </c>
      <c r="K253" s="130" t="s">
        <v>1954</v>
      </c>
      <c r="L253" s="130" t="s">
        <v>1955</v>
      </c>
      <c r="M253" s="130" t="s">
        <v>2263</v>
      </c>
      <c r="N253" s="130">
        <v>50</v>
      </c>
      <c r="O253" s="138">
        <v>796</v>
      </c>
      <c r="P253" s="130" t="s">
        <v>1957</v>
      </c>
      <c r="Q253" s="139">
        <v>1</v>
      </c>
      <c r="R253" s="140">
        <v>90000</v>
      </c>
      <c r="S253" s="140">
        <f>R253*Q253</f>
        <v>90000</v>
      </c>
      <c r="T253" s="140">
        <f>S253*1.12</f>
        <v>100800.00000000001</v>
      </c>
      <c r="U253" s="142">
        <v>2011</v>
      </c>
      <c r="V253" s="143"/>
    </row>
    <row r="254" spans="1:22" s="107" customFormat="1" ht="47.25" customHeight="1">
      <c r="A254" s="129" t="s">
        <v>2554</v>
      </c>
      <c r="B254" s="130" t="s">
        <v>1928</v>
      </c>
      <c r="C254" s="131" t="s">
        <v>2462</v>
      </c>
      <c r="D254" s="132" t="s">
        <v>2555</v>
      </c>
      <c r="E254" s="152" t="s">
        <v>2555</v>
      </c>
      <c r="F254" s="130" t="s">
        <v>2262</v>
      </c>
      <c r="G254" s="134">
        <v>0</v>
      </c>
      <c r="H254" s="135">
        <v>751000000</v>
      </c>
      <c r="I254" s="136" t="s">
        <v>1933</v>
      </c>
      <c r="J254" s="130" t="s">
        <v>2251</v>
      </c>
      <c r="K254" s="130" t="s">
        <v>1954</v>
      </c>
      <c r="L254" s="130" t="s">
        <v>1955</v>
      </c>
      <c r="M254" s="130" t="s">
        <v>2263</v>
      </c>
      <c r="N254" s="130">
        <v>50</v>
      </c>
      <c r="O254" s="138">
        <v>796</v>
      </c>
      <c r="P254" s="130" t="s">
        <v>1957</v>
      </c>
      <c r="Q254" s="139">
        <v>2</v>
      </c>
      <c r="R254" s="140">
        <v>52500</v>
      </c>
      <c r="S254" s="140">
        <f t="shared" si="22"/>
        <v>105000</v>
      </c>
      <c r="T254" s="140">
        <f t="shared" si="23"/>
        <v>117600.00000000001</v>
      </c>
      <c r="U254" s="139">
        <v>2011</v>
      </c>
      <c r="V254" s="143"/>
    </row>
    <row r="255" spans="1:22" s="107" customFormat="1" ht="47.25" customHeight="1">
      <c r="A255" s="129" t="s">
        <v>2556</v>
      </c>
      <c r="B255" s="130" t="s">
        <v>1928</v>
      </c>
      <c r="C255" s="131" t="s">
        <v>2557</v>
      </c>
      <c r="D255" s="132" t="s">
        <v>663</v>
      </c>
      <c r="E255" s="152" t="s">
        <v>665</v>
      </c>
      <c r="F255" s="130" t="s">
        <v>2262</v>
      </c>
      <c r="G255" s="134">
        <v>0</v>
      </c>
      <c r="H255" s="130">
        <v>751000000</v>
      </c>
      <c r="I255" s="136" t="s">
        <v>1933</v>
      </c>
      <c r="J255" s="130" t="s">
        <v>2558</v>
      </c>
      <c r="K255" s="130" t="s">
        <v>1954</v>
      </c>
      <c r="L255" s="130" t="s">
        <v>1955</v>
      </c>
      <c r="M255" s="130" t="s">
        <v>2263</v>
      </c>
      <c r="N255" s="130">
        <v>50</v>
      </c>
      <c r="O255" s="138">
        <v>796</v>
      </c>
      <c r="P255" s="130" t="s">
        <v>1957</v>
      </c>
      <c r="Q255" s="139">
        <v>2</v>
      </c>
      <c r="R255" s="140">
        <v>300000</v>
      </c>
      <c r="S255" s="140">
        <f t="shared" si="22"/>
        <v>600000</v>
      </c>
      <c r="T255" s="140">
        <f t="shared" si="23"/>
        <v>672000.0000000001</v>
      </c>
      <c r="U255" s="142">
        <v>2011</v>
      </c>
      <c r="V255" s="143"/>
    </row>
    <row r="256" spans="1:22" s="107" customFormat="1" ht="47.25" customHeight="1">
      <c r="A256" s="129" t="s">
        <v>2559</v>
      </c>
      <c r="B256" s="130" t="s">
        <v>1928</v>
      </c>
      <c r="C256" s="131" t="s">
        <v>2557</v>
      </c>
      <c r="D256" s="132" t="s">
        <v>664</v>
      </c>
      <c r="E256" s="152" t="s">
        <v>666</v>
      </c>
      <c r="F256" s="130" t="s">
        <v>2262</v>
      </c>
      <c r="G256" s="134">
        <v>0</v>
      </c>
      <c r="H256" s="135">
        <v>751000000</v>
      </c>
      <c r="I256" s="136" t="s">
        <v>1933</v>
      </c>
      <c r="J256" s="130" t="s">
        <v>1982</v>
      </c>
      <c r="K256" s="130" t="s">
        <v>1954</v>
      </c>
      <c r="L256" s="130" t="s">
        <v>1955</v>
      </c>
      <c r="M256" s="130" t="s">
        <v>2263</v>
      </c>
      <c r="N256" s="130">
        <v>50</v>
      </c>
      <c r="O256" s="138">
        <v>796</v>
      </c>
      <c r="P256" s="130" t="s">
        <v>1957</v>
      </c>
      <c r="Q256" s="139">
        <v>3</v>
      </c>
      <c r="R256" s="140">
        <v>225000</v>
      </c>
      <c r="S256" s="140">
        <f t="shared" si="22"/>
        <v>675000</v>
      </c>
      <c r="T256" s="140">
        <f t="shared" si="23"/>
        <v>756000.0000000001</v>
      </c>
      <c r="U256" s="142">
        <v>2011</v>
      </c>
      <c r="V256" s="143"/>
    </row>
    <row r="257" spans="1:22" s="107" customFormat="1" ht="47.25" customHeight="1">
      <c r="A257" s="129" t="s">
        <v>2560</v>
      </c>
      <c r="B257" s="130" t="s">
        <v>1928</v>
      </c>
      <c r="C257" s="131" t="s">
        <v>2561</v>
      </c>
      <c r="D257" s="132" t="s">
        <v>2562</v>
      </c>
      <c r="E257" s="152" t="s">
        <v>2563</v>
      </c>
      <c r="F257" s="130" t="s">
        <v>2262</v>
      </c>
      <c r="G257" s="134">
        <v>0</v>
      </c>
      <c r="H257" s="135">
        <v>751000000</v>
      </c>
      <c r="I257" s="136" t="s">
        <v>1933</v>
      </c>
      <c r="J257" s="130" t="s">
        <v>2475</v>
      </c>
      <c r="K257" s="130" t="s">
        <v>1954</v>
      </c>
      <c r="L257" s="130" t="s">
        <v>1955</v>
      </c>
      <c r="M257" s="130" t="s">
        <v>2263</v>
      </c>
      <c r="N257" s="130">
        <v>50</v>
      </c>
      <c r="O257" s="138">
        <v>796</v>
      </c>
      <c r="P257" s="130" t="s">
        <v>1957</v>
      </c>
      <c r="Q257" s="139">
        <v>1</v>
      </c>
      <c r="R257" s="140">
        <v>81900</v>
      </c>
      <c r="S257" s="140">
        <f t="shared" si="22"/>
        <v>81900</v>
      </c>
      <c r="T257" s="140">
        <f t="shared" si="23"/>
        <v>91728.00000000001</v>
      </c>
      <c r="U257" s="139">
        <v>2011</v>
      </c>
      <c r="V257" s="143"/>
    </row>
    <row r="258" spans="1:22" s="107" customFormat="1" ht="47.25" customHeight="1">
      <c r="A258" s="129" t="s">
        <v>2564</v>
      </c>
      <c r="B258" s="130" t="s">
        <v>1928</v>
      </c>
      <c r="C258" s="131" t="s">
        <v>2255</v>
      </c>
      <c r="D258" s="132" t="s">
        <v>2565</v>
      </c>
      <c r="E258" s="152" t="s">
        <v>2566</v>
      </c>
      <c r="F258" s="130" t="s">
        <v>2262</v>
      </c>
      <c r="G258" s="134">
        <v>0</v>
      </c>
      <c r="H258" s="135">
        <v>751000000</v>
      </c>
      <c r="I258" s="136" t="s">
        <v>1933</v>
      </c>
      <c r="J258" s="130" t="s">
        <v>2475</v>
      </c>
      <c r="K258" s="130" t="s">
        <v>1954</v>
      </c>
      <c r="L258" s="130" t="s">
        <v>1955</v>
      </c>
      <c r="M258" s="130" t="s">
        <v>2263</v>
      </c>
      <c r="N258" s="130">
        <v>50</v>
      </c>
      <c r="O258" s="138">
        <v>796</v>
      </c>
      <c r="P258" s="130" t="s">
        <v>1957</v>
      </c>
      <c r="Q258" s="139">
        <v>4</v>
      </c>
      <c r="R258" s="140">
        <v>225000</v>
      </c>
      <c r="S258" s="140">
        <f t="shared" si="22"/>
        <v>900000</v>
      </c>
      <c r="T258" s="140">
        <f t="shared" si="23"/>
        <v>1008000.0000000001</v>
      </c>
      <c r="U258" s="139">
        <v>2011</v>
      </c>
      <c r="V258" s="143"/>
    </row>
    <row r="259" spans="1:22" s="107" customFormat="1" ht="47.25" customHeight="1">
      <c r="A259" s="129" t="s">
        <v>2567</v>
      </c>
      <c r="B259" s="130" t="s">
        <v>1928</v>
      </c>
      <c r="C259" s="131"/>
      <c r="D259" s="132" t="s">
        <v>2568</v>
      </c>
      <c r="E259" s="152" t="s">
        <v>2566</v>
      </c>
      <c r="F259" s="130" t="s">
        <v>2262</v>
      </c>
      <c r="G259" s="134">
        <v>0</v>
      </c>
      <c r="H259" s="135">
        <v>751000000</v>
      </c>
      <c r="I259" s="136" t="s">
        <v>1933</v>
      </c>
      <c r="J259" s="130" t="s">
        <v>1982</v>
      </c>
      <c r="K259" s="130" t="s">
        <v>1954</v>
      </c>
      <c r="L259" s="130" t="s">
        <v>1955</v>
      </c>
      <c r="M259" s="130" t="s">
        <v>2263</v>
      </c>
      <c r="N259" s="130">
        <v>50</v>
      </c>
      <c r="O259" s="138">
        <v>796</v>
      </c>
      <c r="P259" s="130" t="s">
        <v>1957</v>
      </c>
      <c r="Q259" s="139">
        <v>1</v>
      </c>
      <c r="R259" s="140">
        <v>16050</v>
      </c>
      <c r="S259" s="140">
        <f t="shared" si="22"/>
        <v>16050</v>
      </c>
      <c r="T259" s="140">
        <f t="shared" si="23"/>
        <v>17976</v>
      </c>
      <c r="U259" s="139">
        <v>2011</v>
      </c>
      <c r="V259" s="143"/>
    </row>
    <row r="260" spans="1:22" s="107" customFormat="1" ht="47.25" customHeight="1">
      <c r="A260" s="129" t="s">
        <v>2569</v>
      </c>
      <c r="B260" s="130" t="s">
        <v>1928</v>
      </c>
      <c r="C260" s="131" t="s">
        <v>2570</v>
      </c>
      <c r="D260" s="132" t="s">
        <v>2571</v>
      </c>
      <c r="E260" s="152" t="s">
        <v>2571</v>
      </c>
      <c r="F260" s="130" t="s">
        <v>2262</v>
      </c>
      <c r="G260" s="134">
        <v>0</v>
      </c>
      <c r="H260" s="135">
        <v>751000000</v>
      </c>
      <c r="I260" s="136" t="s">
        <v>1933</v>
      </c>
      <c r="J260" s="130" t="s">
        <v>2251</v>
      </c>
      <c r="K260" s="130" t="s">
        <v>1954</v>
      </c>
      <c r="L260" s="130" t="s">
        <v>1955</v>
      </c>
      <c r="M260" s="130" t="s">
        <v>2263</v>
      </c>
      <c r="N260" s="130">
        <v>50</v>
      </c>
      <c r="O260" s="138">
        <v>796</v>
      </c>
      <c r="P260" s="130" t="s">
        <v>1957</v>
      </c>
      <c r="Q260" s="139">
        <v>1</v>
      </c>
      <c r="R260" s="140">
        <v>6000</v>
      </c>
      <c r="S260" s="140">
        <f t="shared" si="22"/>
        <v>6000</v>
      </c>
      <c r="T260" s="140">
        <f t="shared" si="23"/>
        <v>6720.000000000001</v>
      </c>
      <c r="U260" s="139">
        <v>2011</v>
      </c>
      <c r="V260" s="143"/>
    </row>
    <row r="261" spans="1:22" s="107" customFormat="1" ht="47.25" customHeight="1">
      <c r="A261" s="129" t="s">
        <v>2572</v>
      </c>
      <c r="B261" s="130" t="s">
        <v>1928</v>
      </c>
      <c r="C261" s="131" t="s">
        <v>2280</v>
      </c>
      <c r="D261" s="132" t="s">
        <v>2573</v>
      </c>
      <c r="E261" s="152" t="s">
        <v>2573</v>
      </c>
      <c r="F261" s="130" t="s">
        <v>2262</v>
      </c>
      <c r="G261" s="134">
        <v>0</v>
      </c>
      <c r="H261" s="135">
        <v>751000000</v>
      </c>
      <c r="I261" s="136" t="s">
        <v>1933</v>
      </c>
      <c r="J261" s="130" t="s">
        <v>2251</v>
      </c>
      <c r="K261" s="130" t="s">
        <v>1954</v>
      </c>
      <c r="L261" s="130" t="s">
        <v>1955</v>
      </c>
      <c r="M261" s="130" t="s">
        <v>2263</v>
      </c>
      <c r="N261" s="130">
        <v>50</v>
      </c>
      <c r="O261" s="138">
        <v>796</v>
      </c>
      <c r="P261" s="130" t="s">
        <v>1957</v>
      </c>
      <c r="Q261" s="139">
        <v>1</v>
      </c>
      <c r="R261" s="140">
        <v>22500</v>
      </c>
      <c r="S261" s="140"/>
      <c r="T261" s="140"/>
      <c r="U261" s="139">
        <v>2011</v>
      </c>
      <c r="V261" s="143"/>
    </row>
    <row r="262" spans="1:22" s="107" customFormat="1" ht="47.25" customHeight="1">
      <c r="A262" s="129" t="s">
        <v>656</v>
      </c>
      <c r="B262" s="130" t="s">
        <v>1928</v>
      </c>
      <c r="C262" s="131" t="s">
        <v>2280</v>
      </c>
      <c r="D262" s="132" t="s">
        <v>2573</v>
      </c>
      <c r="E262" s="152" t="s">
        <v>2573</v>
      </c>
      <c r="F262" s="130" t="s">
        <v>2262</v>
      </c>
      <c r="G262" s="134">
        <v>0</v>
      </c>
      <c r="H262" s="135">
        <v>751000000</v>
      </c>
      <c r="I262" s="136" t="s">
        <v>1933</v>
      </c>
      <c r="J262" s="130" t="s">
        <v>2251</v>
      </c>
      <c r="K262" s="130" t="s">
        <v>1954</v>
      </c>
      <c r="L262" s="130" t="s">
        <v>1955</v>
      </c>
      <c r="M262" s="130" t="s">
        <v>2263</v>
      </c>
      <c r="N262" s="130">
        <v>50</v>
      </c>
      <c r="O262" s="138">
        <v>796</v>
      </c>
      <c r="P262" s="130" t="s">
        <v>1957</v>
      </c>
      <c r="Q262" s="139">
        <v>5</v>
      </c>
      <c r="R262" s="140">
        <v>22500</v>
      </c>
      <c r="S262" s="140">
        <f>R262*Q262</f>
        <v>112500</v>
      </c>
      <c r="T262" s="140">
        <f>S262*1.12</f>
        <v>126000.00000000001</v>
      </c>
      <c r="U262" s="139">
        <v>2011</v>
      </c>
      <c r="V262" s="143"/>
    </row>
    <row r="263" spans="1:22" s="107" customFormat="1" ht="47.25" customHeight="1">
      <c r="A263" s="129" t="s">
        <v>2574</v>
      </c>
      <c r="B263" s="130" t="s">
        <v>1928</v>
      </c>
      <c r="C263" s="131" t="s">
        <v>2575</v>
      </c>
      <c r="D263" s="132" t="s">
        <v>2576</v>
      </c>
      <c r="E263" s="152" t="s">
        <v>2576</v>
      </c>
      <c r="F263" s="130" t="s">
        <v>2262</v>
      </c>
      <c r="G263" s="134">
        <v>0</v>
      </c>
      <c r="H263" s="135">
        <v>751000000</v>
      </c>
      <c r="I263" s="136" t="s">
        <v>1933</v>
      </c>
      <c r="J263" s="130" t="s">
        <v>2475</v>
      </c>
      <c r="K263" s="130" t="s">
        <v>1954</v>
      </c>
      <c r="L263" s="130" t="s">
        <v>1955</v>
      </c>
      <c r="M263" s="130" t="s">
        <v>2263</v>
      </c>
      <c r="N263" s="130">
        <v>50</v>
      </c>
      <c r="O263" s="138">
        <v>796</v>
      </c>
      <c r="P263" s="130" t="s">
        <v>1957</v>
      </c>
      <c r="Q263" s="139">
        <v>10</v>
      </c>
      <c r="R263" s="140">
        <v>59500</v>
      </c>
      <c r="S263" s="140">
        <f t="shared" si="22"/>
        <v>595000</v>
      </c>
      <c r="T263" s="140">
        <f t="shared" si="23"/>
        <v>666400.0000000001</v>
      </c>
      <c r="U263" s="139">
        <v>2011</v>
      </c>
      <c r="V263" s="143"/>
    </row>
    <row r="264" spans="1:22" s="107" customFormat="1" ht="47.25" customHeight="1">
      <c r="A264" s="129" t="s">
        <v>2577</v>
      </c>
      <c r="B264" s="132" t="s">
        <v>1928</v>
      </c>
      <c r="C264" s="131" t="s">
        <v>2578</v>
      </c>
      <c r="D264" s="132" t="s">
        <v>2579</v>
      </c>
      <c r="E264" s="152" t="s">
        <v>2580</v>
      </c>
      <c r="F264" s="130" t="s">
        <v>2262</v>
      </c>
      <c r="G264" s="134">
        <v>0</v>
      </c>
      <c r="H264" s="135">
        <v>751000000</v>
      </c>
      <c r="I264" s="136" t="s">
        <v>1933</v>
      </c>
      <c r="J264" s="137" t="s">
        <v>2594</v>
      </c>
      <c r="K264" s="130" t="s">
        <v>1954</v>
      </c>
      <c r="L264" s="130" t="s">
        <v>1955</v>
      </c>
      <c r="M264" s="130" t="s">
        <v>2263</v>
      </c>
      <c r="N264" s="130">
        <v>50</v>
      </c>
      <c r="O264" s="138">
        <v>796</v>
      </c>
      <c r="P264" s="130" t="s">
        <v>1957</v>
      </c>
      <c r="Q264" s="139">
        <v>9</v>
      </c>
      <c r="R264" s="140">
        <v>23555.555555555555</v>
      </c>
      <c r="S264" s="140"/>
      <c r="T264" s="140"/>
      <c r="U264" s="139">
        <v>2011</v>
      </c>
      <c r="V264" s="141"/>
    </row>
    <row r="265" spans="1:22" s="107" customFormat="1" ht="47.25" customHeight="1">
      <c r="A265" s="129" t="s">
        <v>642</v>
      </c>
      <c r="B265" s="132" t="s">
        <v>1928</v>
      </c>
      <c r="C265" s="131" t="s">
        <v>2578</v>
      </c>
      <c r="D265" s="132" t="s">
        <v>2579</v>
      </c>
      <c r="E265" s="152" t="s">
        <v>2580</v>
      </c>
      <c r="F265" s="130" t="s">
        <v>2262</v>
      </c>
      <c r="G265" s="134">
        <v>0</v>
      </c>
      <c r="H265" s="135">
        <v>751000000</v>
      </c>
      <c r="I265" s="136" t="s">
        <v>1933</v>
      </c>
      <c r="J265" s="137" t="s">
        <v>2594</v>
      </c>
      <c r="K265" s="130" t="s">
        <v>1954</v>
      </c>
      <c r="L265" s="130" t="s">
        <v>1955</v>
      </c>
      <c r="M265" s="130" t="s">
        <v>2263</v>
      </c>
      <c r="N265" s="130">
        <v>50</v>
      </c>
      <c r="O265" s="138">
        <v>796</v>
      </c>
      <c r="P265" s="130" t="s">
        <v>1957</v>
      </c>
      <c r="Q265" s="139">
        <v>10</v>
      </c>
      <c r="R265" s="140">
        <v>26000</v>
      </c>
      <c r="S265" s="140">
        <f>R265*Q265</f>
        <v>260000</v>
      </c>
      <c r="T265" s="140">
        <f>S265*1.12</f>
        <v>291200</v>
      </c>
      <c r="U265" s="139">
        <v>2011</v>
      </c>
      <c r="V265" s="141"/>
    </row>
    <row r="266" spans="1:22" s="107" customFormat="1" ht="47.25" customHeight="1">
      <c r="A266" s="129" t="s">
        <v>2581</v>
      </c>
      <c r="B266" s="130" t="s">
        <v>1928</v>
      </c>
      <c r="C266" s="131" t="s">
        <v>2582</v>
      </c>
      <c r="D266" s="132" t="s">
        <v>2583</v>
      </c>
      <c r="E266" s="152" t="s">
        <v>2583</v>
      </c>
      <c r="F266" s="130" t="s">
        <v>2262</v>
      </c>
      <c r="G266" s="134">
        <v>0</v>
      </c>
      <c r="H266" s="135">
        <v>751000000</v>
      </c>
      <c r="I266" s="136" t="s">
        <v>1933</v>
      </c>
      <c r="J266" s="130" t="s">
        <v>2584</v>
      </c>
      <c r="K266" s="130" t="s">
        <v>1954</v>
      </c>
      <c r="L266" s="130" t="s">
        <v>1955</v>
      </c>
      <c r="M266" s="130" t="s">
        <v>2263</v>
      </c>
      <c r="N266" s="130">
        <v>50</v>
      </c>
      <c r="O266" s="138">
        <v>796</v>
      </c>
      <c r="P266" s="130" t="s">
        <v>1957</v>
      </c>
      <c r="Q266" s="139">
        <v>3</v>
      </c>
      <c r="R266" s="140">
        <v>40050</v>
      </c>
      <c r="S266" s="140">
        <f t="shared" si="22"/>
        <v>120150</v>
      </c>
      <c r="T266" s="140">
        <f t="shared" si="23"/>
        <v>134568</v>
      </c>
      <c r="U266" s="139">
        <v>2011</v>
      </c>
      <c r="V266" s="143"/>
    </row>
    <row r="267" spans="1:22" s="107" customFormat="1" ht="47.25" customHeight="1">
      <c r="A267" s="129" t="s">
        <v>2585</v>
      </c>
      <c r="B267" s="132" t="s">
        <v>1928</v>
      </c>
      <c r="C267" s="131" t="s">
        <v>2481</v>
      </c>
      <c r="D267" s="132" t="s">
        <v>2586</v>
      </c>
      <c r="E267" s="152" t="s">
        <v>2587</v>
      </c>
      <c r="F267" s="130" t="s">
        <v>1932</v>
      </c>
      <c r="G267" s="134">
        <v>0</v>
      </c>
      <c r="H267" s="130">
        <v>751000000</v>
      </c>
      <c r="I267" s="136" t="s">
        <v>1933</v>
      </c>
      <c r="J267" s="137" t="s">
        <v>2251</v>
      </c>
      <c r="K267" s="130" t="s">
        <v>1954</v>
      </c>
      <c r="L267" s="130" t="s">
        <v>1955</v>
      </c>
      <c r="M267" s="130" t="s">
        <v>2263</v>
      </c>
      <c r="N267" s="130">
        <v>50</v>
      </c>
      <c r="O267" s="138">
        <v>796</v>
      </c>
      <c r="P267" s="130" t="s">
        <v>1957</v>
      </c>
      <c r="Q267" s="139">
        <v>18</v>
      </c>
      <c r="R267" s="140">
        <v>2816666</v>
      </c>
      <c r="S267" s="140">
        <f t="shared" si="22"/>
        <v>50699988</v>
      </c>
      <c r="T267" s="140">
        <f t="shared" si="23"/>
        <v>56783986.56</v>
      </c>
      <c r="U267" s="139">
        <v>2011</v>
      </c>
      <c r="V267" s="143"/>
    </row>
    <row r="268" spans="1:22" s="107" customFormat="1" ht="47.25" customHeight="1">
      <c r="A268" s="129" t="s">
        <v>2588</v>
      </c>
      <c r="B268" s="130" t="s">
        <v>1928</v>
      </c>
      <c r="C268" s="132" t="s">
        <v>2333</v>
      </c>
      <c r="D268" s="132" t="s">
        <v>2589</v>
      </c>
      <c r="E268" s="152" t="s">
        <v>2590</v>
      </c>
      <c r="F268" s="130" t="s">
        <v>2262</v>
      </c>
      <c r="G268" s="134">
        <v>0</v>
      </c>
      <c r="H268" s="135">
        <v>751000000</v>
      </c>
      <c r="I268" s="136" t="s">
        <v>1933</v>
      </c>
      <c r="J268" s="130" t="s">
        <v>1982</v>
      </c>
      <c r="K268" s="130" t="s">
        <v>1954</v>
      </c>
      <c r="L268" s="130" t="s">
        <v>1955</v>
      </c>
      <c r="M268" s="130" t="s">
        <v>2263</v>
      </c>
      <c r="N268" s="130">
        <v>50</v>
      </c>
      <c r="O268" s="138">
        <v>796</v>
      </c>
      <c r="P268" s="130" t="s">
        <v>1957</v>
      </c>
      <c r="Q268" s="139">
        <v>1</v>
      </c>
      <c r="R268" s="140">
        <v>6000000</v>
      </c>
      <c r="S268" s="140">
        <f t="shared" si="22"/>
        <v>6000000</v>
      </c>
      <c r="T268" s="140">
        <f t="shared" si="23"/>
        <v>6720000.000000001</v>
      </c>
      <c r="U268" s="139">
        <v>2011</v>
      </c>
      <c r="V268" s="143"/>
    </row>
    <row r="269" spans="1:22" s="107" customFormat="1" ht="47.25" customHeight="1">
      <c r="A269" s="129" t="s">
        <v>2591</v>
      </c>
      <c r="B269" s="130" t="s">
        <v>1928</v>
      </c>
      <c r="C269" s="131" t="s">
        <v>2592</v>
      </c>
      <c r="D269" s="132" t="s">
        <v>2593</v>
      </c>
      <c r="E269" s="152" t="s">
        <v>2593</v>
      </c>
      <c r="F269" s="130" t="s">
        <v>2262</v>
      </c>
      <c r="G269" s="134">
        <v>0</v>
      </c>
      <c r="H269" s="135">
        <v>751000000</v>
      </c>
      <c r="I269" s="136" t="s">
        <v>1933</v>
      </c>
      <c r="J269" s="130" t="s">
        <v>2594</v>
      </c>
      <c r="K269" s="130" t="s">
        <v>1954</v>
      </c>
      <c r="L269" s="130" t="s">
        <v>1955</v>
      </c>
      <c r="M269" s="130" t="s">
        <v>2263</v>
      </c>
      <c r="N269" s="130">
        <v>50</v>
      </c>
      <c r="O269" s="138">
        <v>796</v>
      </c>
      <c r="P269" s="130" t="s">
        <v>1957</v>
      </c>
      <c r="Q269" s="139">
        <v>1</v>
      </c>
      <c r="R269" s="140">
        <v>150000</v>
      </c>
      <c r="S269" s="140">
        <f t="shared" si="22"/>
        <v>150000</v>
      </c>
      <c r="T269" s="140">
        <f t="shared" si="23"/>
        <v>168000.00000000003</v>
      </c>
      <c r="U269" s="142">
        <v>2011</v>
      </c>
      <c r="V269" s="143"/>
    </row>
    <row r="270" spans="1:22" s="107" customFormat="1" ht="47.25" customHeight="1">
      <c r="A270" s="129" t="s">
        <v>2595</v>
      </c>
      <c r="B270" s="130" t="s">
        <v>1928</v>
      </c>
      <c r="C270" s="131" t="s">
        <v>2592</v>
      </c>
      <c r="D270" s="132" t="s">
        <v>2593</v>
      </c>
      <c r="E270" s="152" t="s">
        <v>2593</v>
      </c>
      <c r="F270" s="130" t="s">
        <v>2262</v>
      </c>
      <c r="G270" s="134">
        <v>0</v>
      </c>
      <c r="H270" s="135">
        <v>751000000</v>
      </c>
      <c r="I270" s="136" t="s">
        <v>1933</v>
      </c>
      <c r="J270" s="130" t="s">
        <v>2594</v>
      </c>
      <c r="K270" s="130" t="s">
        <v>1954</v>
      </c>
      <c r="L270" s="130" t="s">
        <v>1955</v>
      </c>
      <c r="M270" s="130" t="s">
        <v>2263</v>
      </c>
      <c r="N270" s="130">
        <v>50</v>
      </c>
      <c r="O270" s="138">
        <v>796</v>
      </c>
      <c r="P270" s="130" t="s">
        <v>1957</v>
      </c>
      <c r="Q270" s="139">
        <v>4</v>
      </c>
      <c r="R270" s="140">
        <v>30000</v>
      </c>
      <c r="S270" s="140">
        <f t="shared" si="22"/>
        <v>120000</v>
      </c>
      <c r="T270" s="140">
        <f t="shared" si="23"/>
        <v>134400</v>
      </c>
      <c r="U270" s="142">
        <v>2011</v>
      </c>
      <c r="V270" s="143"/>
    </row>
    <row r="271" spans="1:22" s="107" customFormat="1" ht="47.25" customHeight="1">
      <c r="A271" s="129" t="s">
        <v>2596</v>
      </c>
      <c r="B271" s="130" t="s">
        <v>1928</v>
      </c>
      <c r="C271" s="131" t="s">
        <v>2481</v>
      </c>
      <c r="D271" s="132" t="s">
        <v>2597</v>
      </c>
      <c r="E271" s="152" t="s">
        <v>2597</v>
      </c>
      <c r="F271" s="130" t="s">
        <v>2262</v>
      </c>
      <c r="G271" s="134">
        <v>0</v>
      </c>
      <c r="H271" s="135">
        <v>751000000</v>
      </c>
      <c r="I271" s="136" t="s">
        <v>1933</v>
      </c>
      <c r="J271" s="137" t="s">
        <v>2251</v>
      </c>
      <c r="K271" s="130" t="s">
        <v>1954</v>
      </c>
      <c r="L271" s="130" t="s">
        <v>1955</v>
      </c>
      <c r="M271" s="130" t="s">
        <v>2263</v>
      </c>
      <c r="N271" s="130">
        <v>50</v>
      </c>
      <c r="O271" s="138">
        <v>796</v>
      </c>
      <c r="P271" s="130" t="s">
        <v>1957</v>
      </c>
      <c r="Q271" s="139">
        <v>1</v>
      </c>
      <c r="R271" s="140">
        <v>300000</v>
      </c>
      <c r="S271" s="140">
        <f t="shared" si="22"/>
        <v>300000</v>
      </c>
      <c r="T271" s="140">
        <f t="shared" si="23"/>
        <v>336000.00000000006</v>
      </c>
      <c r="U271" s="142">
        <v>2011</v>
      </c>
      <c r="V271" s="143"/>
    </row>
    <row r="272" spans="1:22" s="107" customFormat="1" ht="47.25" customHeight="1">
      <c r="A272" s="129" t="s">
        <v>2598</v>
      </c>
      <c r="B272" s="130" t="s">
        <v>1928</v>
      </c>
      <c r="C272" s="131" t="s">
        <v>2599</v>
      </c>
      <c r="D272" s="132" t="s">
        <v>2600</v>
      </c>
      <c r="E272" s="152" t="s">
        <v>2601</v>
      </c>
      <c r="F272" s="130" t="s">
        <v>2262</v>
      </c>
      <c r="G272" s="134">
        <v>0</v>
      </c>
      <c r="H272" s="135">
        <v>751000000</v>
      </c>
      <c r="I272" s="136" t="s">
        <v>1933</v>
      </c>
      <c r="J272" s="130" t="s">
        <v>2594</v>
      </c>
      <c r="K272" s="130" t="s">
        <v>1954</v>
      </c>
      <c r="L272" s="130" t="s">
        <v>1955</v>
      </c>
      <c r="M272" s="130" t="s">
        <v>2263</v>
      </c>
      <c r="N272" s="130">
        <v>50</v>
      </c>
      <c r="O272" s="138">
        <v>839</v>
      </c>
      <c r="P272" s="130" t="s">
        <v>2602</v>
      </c>
      <c r="Q272" s="139">
        <v>1</v>
      </c>
      <c r="R272" s="140">
        <v>5250000</v>
      </c>
      <c r="S272" s="140">
        <f t="shared" si="22"/>
        <v>5250000</v>
      </c>
      <c r="T272" s="140">
        <f t="shared" si="23"/>
        <v>5880000.000000001</v>
      </c>
      <c r="U272" s="139">
        <v>2011</v>
      </c>
      <c r="V272" s="143"/>
    </row>
    <row r="273" spans="1:22" s="150" customFormat="1" ht="47.25" customHeight="1">
      <c r="A273" s="123"/>
      <c r="B273" s="124" t="s">
        <v>2603</v>
      </c>
      <c r="C273" s="144"/>
      <c r="D273" s="123"/>
      <c r="E273" s="123"/>
      <c r="F273" s="123"/>
      <c r="G273" s="162"/>
      <c r="H273" s="163"/>
      <c r="I273" s="164"/>
      <c r="J273" s="123"/>
      <c r="K273" s="123"/>
      <c r="L273" s="123"/>
      <c r="M273" s="123"/>
      <c r="N273" s="123"/>
      <c r="O273" s="165"/>
      <c r="P273" s="123"/>
      <c r="Q273" s="166"/>
      <c r="R273" s="167"/>
      <c r="S273" s="167"/>
      <c r="T273" s="167"/>
      <c r="U273" s="166"/>
      <c r="V273" s="149"/>
    </row>
    <row r="274" spans="1:22" s="160" customFormat="1" ht="47.25" customHeight="1">
      <c r="A274" s="129" t="s">
        <v>2604</v>
      </c>
      <c r="B274" s="132" t="s">
        <v>1928</v>
      </c>
      <c r="C274" s="131" t="s">
        <v>2605</v>
      </c>
      <c r="D274" s="132" t="s">
        <v>2606</v>
      </c>
      <c r="E274" s="152" t="s">
        <v>2606</v>
      </c>
      <c r="F274" s="130" t="s">
        <v>1932</v>
      </c>
      <c r="G274" s="134">
        <v>0</v>
      </c>
      <c r="H274" s="135">
        <v>751000000</v>
      </c>
      <c r="I274" s="136" t="s">
        <v>1933</v>
      </c>
      <c r="J274" s="130" t="s">
        <v>2251</v>
      </c>
      <c r="K274" s="130" t="s">
        <v>2607</v>
      </c>
      <c r="L274" s="130" t="s">
        <v>2215</v>
      </c>
      <c r="M274" s="130" t="s">
        <v>2251</v>
      </c>
      <c r="N274" s="130">
        <v>50</v>
      </c>
      <c r="O274" s="138">
        <v>796</v>
      </c>
      <c r="P274" s="130" t="s">
        <v>1957</v>
      </c>
      <c r="Q274" s="139">
        <v>5</v>
      </c>
      <c r="R274" s="140">
        <v>3750000</v>
      </c>
      <c r="S274" s="140">
        <f>R274*Q274</f>
        <v>18750000</v>
      </c>
      <c r="T274" s="140">
        <f aca="true" t="shared" si="24" ref="T274:T291">S274*1.12</f>
        <v>21000000.000000004</v>
      </c>
      <c r="U274" s="139">
        <v>2011</v>
      </c>
      <c r="V274" s="143"/>
    </row>
    <row r="275" spans="1:22" s="160" customFormat="1" ht="47.25" customHeight="1">
      <c r="A275" s="129" t="s">
        <v>2608</v>
      </c>
      <c r="B275" s="132" t="s">
        <v>1928</v>
      </c>
      <c r="C275" s="131" t="s">
        <v>2609</v>
      </c>
      <c r="D275" s="132" t="s">
        <v>2610</v>
      </c>
      <c r="E275" s="152" t="s">
        <v>2610</v>
      </c>
      <c r="F275" s="130" t="s">
        <v>1932</v>
      </c>
      <c r="G275" s="134">
        <v>0</v>
      </c>
      <c r="H275" s="135">
        <v>751000000</v>
      </c>
      <c r="I275" s="136" t="s">
        <v>1933</v>
      </c>
      <c r="J275" s="130" t="s">
        <v>2251</v>
      </c>
      <c r="K275" s="130" t="s">
        <v>2611</v>
      </c>
      <c r="L275" s="130" t="s">
        <v>2215</v>
      </c>
      <c r="M275" s="130" t="s">
        <v>2612</v>
      </c>
      <c r="N275" s="130">
        <v>50</v>
      </c>
      <c r="O275" s="138">
        <v>796</v>
      </c>
      <c r="P275" s="130" t="s">
        <v>1957</v>
      </c>
      <c r="Q275" s="139">
        <v>5</v>
      </c>
      <c r="R275" s="140">
        <v>6300000</v>
      </c>
      <c r="S275" s="140">
        <f aca="true" t="shared" si="25" ref="S275:S282">Q275*R275</f>
        <v>31500000</v>
      </c>
      <c r="T275" s="140">
        <f t="shared" si="24"/>
        <v>35280000</v>
      </c>
      <c r="U275" s="139">
        <v>2011</v>
      </c>
      <c r="V275" s="143"/>
    </row>
    <row r="276" spans="1:22" s="160" customFormat="1" ht="47.25" customHeight="1">
      <c r="A276" s="129" t="s">
        <v>1897</v>
      </c>
      <c r="B276" s="132" t="s">
        <v>1928</v>
      </c>
      <c r="C276" s="131" t="s">
        <v>2609</v>
      </c>
      <c r="D276" s="132" t="s">
        <v>2610</v>
      </c>
      <c r="E276" s="152" t="s">
        <v>2610</v>
      </c>
      <c r="F276" s="130" t="s">
        <v>1932</v>
      </c>
      <c r="G276" s="134">
        <v>0</v>
      </c>
      <c r="H276" s="135">
        <v>751000000</v>
      </c>
      <c r="I276" s="136" t="s">
        <v>1933</v>
      </c>
      <c r="J276" s="130" t="s">
        <v>917</v>
      </c>
      <c r="K276" s="130" t="s">
        <v>2214</v>
      </c>
      <c r="L276" s="130" t="s">
        <v>1955</v>
      </c>
      <c r="M276" s="130" t="s">
        <v>917</v>
      </c>
      <c r="N276" s="130">
        <v>50</v>
      </c>
      <c r="O276" s="138">
        <v>796</v>
      </c>
      <c r="P276" s="130" t="s">
        <v>1957</v>
      </c>
      <c r="Q276" s="139">
        <v>1</v>
      </c>
      <c r="R276" s="140">
        <v>6500000</v>
      </c>
      <c r="S276" s="140">
        <v>6500000</v>
      </c>
      <c r="T276" s="140">
        <f>S276*1.12</f>
        <v>7280000.000000001</v>
      </c>
      <c r="U276" s="139">
        <v>2011</v>
      </c>
      <c r="V276" s="143"/>
    </row>
    <row r="277" spans="1:22" s="160" customFormat="1" ht="47.25" customHeight="1">
      <c r="A277" s="129" t="s">
        <v>2613</v>
      </c>
      <c r="B277" s="132" t="s">
        <v>1928</v>
      </c>
      <c r="C277" s="131" t="s">
        <v>2614</v>
      </c>
      <c r="D277" s="132" t="s">
        <v>2615</v>
      </c>
      <c r="E277" s="152" t="s">
        <v>2616</v>
      </c>
      <c r="F277" s="130" t="s">
        <v>1932</v>
      </c>
      <c r="G277" s="134">
        <v>0</v>
      </c>
      <c r="H277" s="135">
        <v>751000000</v>
      </c>
      <c r="I277" s="136" t="s">
        <v>1933</v>
      </c>
      <c r="J277" s="130" t="s">
        <v>2251</v>
      </c>
      <c r="K277" s="130" t="s">
        <v>2617</v>
      </c>
      <c r="L277" s="130" t="s">
        <v>2215</v>
      </c>
      <c r="M277" s="130" t="s">
        <v>1982</v>
      </c>
      <c r="N277" s="130">
        <v>50</v>
      </c>
      <c r="O277" s="138">
        <v>796</v>
      </c>
      <c r="P277" s="130" t="s">
        <v>1957</v>
      </c>
      <c r="Q277" s="139">
        <v>1</v>
      </c>
      <c r="R277" s="140">
        <v>5250000</v>
      </c>
      <c r="S277" s="140">
        <f t="shared" si="25"/>
        <v>5250000</v>
      </c>
      <c r="T277" s="140">
        <f t="shared" si="24"/>
        <v>5880000.000000001</v>
      </c>
      <c r="U277" s="139">
        <v>2011</v>
      </c>
      <c r="V277" s="143"/>
    </row>
    <row r="278" spans="1:22" s="160" customFormat="1" ht="47.25" customHeight="1">
      <c r="A278" s="129" t="s">
        <v>2618</v>
      </c>
      <c r="B278" s="132" t="s">
        <v>1928</v>
      </c>
      <c r="C278" s="131" t="s">
        <v>2614</v>
      </c>
      <c r="D278" s="132" t="s">
        <v>2615</v>
      </c>
      <c r="E278" s="152" t="s">
        <v>2616</v>
      </c>
      <c r="F278" s="130" t="s">
        <v>1932</v>
      </c>
      <c r="G278" s="134">
        <v>0</v>
      </c>
      <c r="H278" s="135">
        <v>751000000</v>
      </c>
      <c r="I278" s="136" t="s">
        <v>1933</v>
      </c>
      <c r="J278" s="130" t="s">
        <v>2251</v>
      </c>
      <c r="K278" s="130" t="s">
        <v>2214</v>
      </c>
      <c r="L278" s="130" t="s">
        <v>2215</v>
      </c>
      <c r="M278" s="130" t="s">
        <v>1982</v>
      </c>
      <c r="N278" s="130">
        <v>50</v>
      </c>
      <c r="O278" s="138">
        <v>796</v>
      </c>
      <c r="P278" s="130" t="s">
        <v>1957</v>
      </c>
      <c r="Q278" s="139">
        <v>1</v>
      </c>
      <c r="R278" s="140">
        <v>4215000</v>
      </c>
      <c r="S278" s="140">
        <f t="shared" si="25"/>
        <v>4215000</v>
      </c>
      <c r="T278" s="140">
        <f t="shared" si="24"/>
        <v>4720800</v>
      </c>
      <c r="U278" s="139">
        <v>2011</v>
      </c>
      <c r="V278" s="143"/>
    </row>
    <row r="279" spans="1:22" s="107" customFormat="1" ht="47.25" customHeight="1">
      <c r="A279" s="129" t="s">
        <v>2619</v>
      </c>
      <c r="B279" s="132" t="s">
        <v>1928</v>
      </c>
      <c r="C279" s="131" t="s">
        <v>2614</v>
      </c>
      <c r="D279" s="132" t="s">
        <v>2620</v>
      </c>
      <c r="E279" s="152" t="s">
        <v>2620</v>
      </c>
      <c r="F279" s="130" t="s">
        <v>2262</v>
      </c>
      <c r="G279" s="134">
        <v>0</v>
      </c>
      <c r="H279" s="130">
        <v>751000000</v>
      </c>
      <c r="I279" s="136" t="s">
        <v>1933</v>
      </c>
      <c r="J279" s="130" t="s">
        <v>2475</v>
      </c>
      <c r="K279" s="130" t="s">
        <v>2621</v>
      </c>
      <c r="L279" s="130" t="s">
        <v>2215</v>
      </c>
      <c r="M279" s="130" t="s">
        <v>2263</v>
      </c>
      <c r="N279" s="130">
        <v>50</v>
      </c>
      <c r="O279" s="138">
        <v>796</v>
      </c>
      <c r="P279" s="130" t="s">
        <v>1957</v>
      </c>
      <c r="Q279" s="139">
        <v>1</v>
      </c>
      <c r="R279" s="140">
        <v>3000000</v>
      </c>
      <c r="S279" s="140">
        <f t="shared" si="25"/>
        <v>3000000</v>
      </c>
      <c r="T279" s="140">
        <f t="shared" si="24"/>
        <v>3360000.0000000005</v>
      </c>
      <c r="U279" s="142">
        <v>2011</v>
      </c>
      <c r="V279" s="143"/>
    </row>
    <row r="280" spans="1:22" s="107" customFormat="1" ht="47.25" customHeight="1">
      <c r="A280" s="129" t="s">
        <v>2622</v>
      </c>
      <c r="B280" s="132" t="s">
        <v>1928</v>
      </c>
      <c r="C280" s="131" t="s">
        <v>2623</v>
      </c>
      <c r="D280" s="132" t="s">
        <v>2624</v>
      </c>
      <c r="E280" s="152" t="s">
        <v>2624</v>
      </c>
      <c r="F280" s="130" t="s">
        <v>1932</v>
      </c>
      <c r="G280" s="134">
        <v>0</v>
      </c>
      <c r="H280" s="130">
        <v>751000000</v>
      </c>
      <c r="I280" s="136" t="s">
        <v>1933</v>
      </c>
      <c r="J280" s="130" t="s">
        <v>1982</v>
      </c>
      <c r="K280" s="130" t="s">
        <v>2214</v>
      </c>
      <c r="L280" s="130" t="s">
        <v>2215</v>
      </c>
      <c r="M280" s="130" t="s">
        <v>2263</v>
      </c>
      <c r="N280" s="130">
        <v>50</v>
      </c>
      <c r="O280" s="138">
        <v>796</v>
      </c>
      <c r="P280" s="130" t="s">
        <v>1957</v>
      </c>
      <c r="Q280" s="139">
        <v>1</v>
      </c>
      <c r="R280" s="140">
        <v>22500000</v>
      </c>
      <c r="S280" s="140">
        <f t="shared" si="25"/>
        <v>22500000</v>
      </c>
      <c r="T280" s="140">
        <f t="shared" si="24"/>
        <v>25200000.000000004</v>
      </c>
      <c r="U280" s="142">
        <v>2011</v>
      </c>
      <c r="V280" s="143"/>
    </row>
    <row r="281" spans="1:22" s="107" customFormat="1" ht="47.25" customHeight="1">
      <c r="A281" s="129" t="s">
        <v>2625</v>
      </c>
      <c r="B281" s="132" t="s">
        <v>1928</v>
      </c>
      <c r="C281" s="131" t="s">
        <v>2626</v>
      </c>
      <c r="D281" s="132" t="s">
        <v>2627</v>
      </c>
      <c r="E281" s="152" t="s">
        <v>2627</v>
      </c>
      <c r="F281" s="130" t="s">
        <v>1932</v>
      </c>
      <c r="G281" s="134">
        <v>0</v>
      </c>
      <c r="H281" s="135">
        <v>751000000</v>
      </c>
      <c r="I281" s="136" t="s">
        <v>1933</v>
      </c>
      <c r="J281" s="130" t="s">
        <v>2628</v>
      </c>
      <c r="K281" s="130" t="s">
        <v>2214</v>
      </c>
      <c r="L281" s="130" t="s">
        <v>2215</v>
      </c>
      <c r="M281" s="130" t="s">
        <v>2263</v>
      </c>
      <c r="N281" s="130">
        <v>50</v>
      </c>
      <c r="O281" s="138">
        <v>796</v>
      </c>
      <c r="P281" s="130" t="s">
        <v>1957</v>
      </c>
      <c r="Q281" s="139">
        <v>3</v>
      </c>
      <c r="R281" s="140">
        <v>3900000</v>
      </c>
      <c r="S281" s="140">
        <f t="shared" si="25"/>
        <v>11700000</v>
      </c>
      <c r="T281" s="140">
        <f t="shared" si="24"/>
        <v>13104000.000000002</v>
      </c>
      <c r="U281" s="142">
        <v>2011</v>
      </c>
      <c r="V281" s="143"/>
    </row>
    <row r="282" spans="1:22" s="107" customFormat="1" ht="47.25" customHeight="1">
      <c r="A282" s="129" t="s">
        <v>2629</v>
      </c>
      <c r="B282" s="132" t="s">
        <v>1928</v>
      </c>
      <c r="C282" s="131" t="s">
        <v>2623</v>
      </c>
      <c r="D282" s="132" t="s">
        <v>2630</v>
      </c>
      <c r="E282" s="152" t="s">
        <v>2630</v>
      </c>
      <c r="F282" s="130" t="s">
        <v>1932</v>
      </c>
      <c r="G282" s="134">
        <v>0</v>
      </c>
      <c r="H282" s="135">
        <v>751000000</v>
      </c>
      <c r="I282" s="136" t="s">
        <v>1933</v>
      </c>
      <c r="J282" s="130" t="s">
        <v>1982</v>
      </c>
      <c r="K282" s="130" t="s">
        <v>2214</v>
      </c>
      <c r="L282" s="130" t="s">
        <v>2215</v>
      </c>
      <c r="M282" s="130" t="s">
        <v>2263</v>
      </c>
      <c r="N282" s="130">
        <v>50</v>
      </c>
      <c r="O282" s="138">
        <v>796</v>
      </c>
      <c r="P282" s="130" t="s">
        <v>1957</v>
      </c>
      <c r="Q282" s="139">
        <v>2</v>
      </c>
      <c r="R282" s="140">
        <v>4125000</v>
      </c>
      <c r="S282" s="140">
        <f t="shared" si="25"/>
        <v>8250000</v>
      </c>
      <c r="T282" s="140">
        <f t="shared" si="24"/>
        <v>9240000</v>
      </c>
      <c r="U282" s="142">
        <v>2011</v>
      </c>
      <c r="V282" s="143"/>
    </row>
    <row r="283" spans="1:22" s="107" customFormat="1" ht="47.25" customHeight="1">
      <c r="A283" s="129" t="s">
        <v>2631</v>
      </c>
      <c r="B283" s="132" t="s">
        <v>1928</v>
      </c>
      <c r="C283" s="131" t="s">
        <v>2623</v>
      </c>
      <c r="D283" s="132" t="s">
        <v>2632</v>
      </c>
      <c r="E283" s="152" t="s">
        <v>2632</v>
      </c>
      <c r="F283" s="130" t="s">
        <v>1932</v>
      </c>
      <c r="G283" s="134">
        <v>0</v>
      </c>
      <c r="H283" s="130">
        <v>751000000</v>
      </c>
      <c r="I283" s="136" t="s">
        <v>1933</v>
      </c>
      <c r="J283" s="130" t="s">
        <v>1982</v>
      </c>
      <c r="K283" s="130" t="s">
        <v>2621</v>
      </c>
      <c r="L283" s="130" t="s">
        <v>1955</v>
      </c>
      <c r="M283" s="130" t="s">
        <v>2263</v>
      </c>
      <c r="N283" s="130">
        <v>50</v>
      </c>
      <c r="O283" s="138">
        <v>796</v>
      </c>
      <c r="P283" s="130" t="s">
        <v>1957</v>
      </c>
      <c r="Q283" s="139">
        <v>4</v>
      </c>
      <c r="R283" s="140">
        <v>4500000</v>
      </c>
      <c r="S283" s="140">
        <f aca="true" t="shared" si="26" ref="S283:S291">R283*Q283</f>
        <v>18000000</v>
      </c>
      <c r="T283" s="140">
        <f t="shared" si="24"/>
        <v>20160000.000000004</v>
      </c>
      <c r="U283" s="142">
        <v>2011</v>
      </c>
      <c r="V283" s="143"/>
    </row>
    <row r="284" spans="1:22" s="107" customFormat="1" ht="47.25" customHeight="1">
      <c r="A284" s="129" t="s">
        <v>2633</v>
      </c>
      <c r="B284" s="132" t="s">
        <v>1928</v>
      </c>
      <c r="C284" s="131" t="s">
        <v>2623</v>
      </c>
      <c r="D284" s="132" t="s">
        <v>2634</v>
      </c>
      <c r="E284" s="152" t="s">
        <v>2634</v>
      </c>
      <c r="F284" s="130" t="s">
        <v>1932</v>
      </c>
      <c r="G284" s="134">
        <v>0</v>
      </c>
      <c r="H284" s="135">
        <v>751000000</v>
      </c>
      <c r="I284" s="136" t="s">
        <v>1933</v>
      </c>
      <c r="J284" s="130" t="s">
        <v>1982</v>
      </c>
      <c r="K284" s="130" t="s">
        <v>2635</v>
      </c>
      <c r="L284" s="130" t="s">
        <v>1955</v>
      </c>
      <c r="M284" s="130" t="s">
        <v>2263</v>
      </c>
      <c r="N284" s="130">
        <v>50</v>
      </c>
      <c r="O284" s="138">
        <v>796</v>
      </c>
      <c r="P284" s="130" t="s">
        <v>1957</v>
      </c>
      <c r="Q284" s="139">
        <v>3</v>
      </c>
      <c r="R284" s="140">
        <v>3150000</v>
      </c>
      <c r="S284" s="140">
        <f t="shared" si="26"/>
        <v>9450000</v>
      </c>
      <c r="T284" s="140">
        <f t="shared" si="24"/>
        <v>10584000.000000002</v>
      </c>
      <c r="U284" s="142">
        <v>2011</v>
      </c>
      <c r="V284" s="143"/>
    </row>
    <row r="285" spans="1:22" s="107" customFormat="1" ht="47.25" customHeight="1">
      <c r="A285" s="129" t="s">
        <v>2636</v>
      </c>
      <c r="B285" s="132" t="s">
        <v>1928</v>
      </c>
      <c r="C285" s="131" t="s">
        <v>2623</v>
      </c>
      <c r="D285" s="132" t="s">
        <v>2637</v>
      </c>
      <c r="E285" s="152" t="s">
        <v>2637</v>
      </c>
      <c r="F285" s="130" t="s">
        <v>2262</v>
      </c>
      <c r="G285" s="134">
        <v>0</v>
      </c>
      <c r="H285" s="135">
        <v>751000000</v>
      </c>
      <c r="I285" s="136" t="s">
        <v>1933</v>
      </c>
      <c r="J285" s="130" t="s">
        <v>1982</v>
      </c>
      <c r="K285" s="130" t="s">
        <v>2635</v>
      </c>
      <c r="L285" s="130" t="s">
        <v>1955</v>
      </c>
      <c r="M285" s="130" t="s">
        <v>2263</v>
      </c>
      <c r="N285" s="130">
        <v>50</v>
      </c>
      <c r="O285" s="138">
        <v>796</v>
      </c>
      <c r="P285" s="130" t="s">
        <v>1957</v>
      </c>
      <c r="Q285" s="139">
        <v>2</v>
      </c>
      <c r="R285" s="140">
        <v>1500000</v>
      </c>
      <c r="S285" s="140">
        <f t="shared" si="26"/>
        <v>3000000</v>
      </c>
      <c r="T285" s="140">
        <f t="shared" si="24"/>
        <v>3360000.0000000005</v>
      </c>
      <c r="U285" s="142">
        <v>2011</v>
      </c>
      <c r="V285" s="143"/>
    </row>
    <row r="286" spans="1:22" s="107" customFormat="1" ht="47.25" customHeight="1">
      <c r="A286" s="129" t="s">
        <v>2638</v>
      </c>
      <c r="B286" s="132" t="s">
        <v>1928</v>
      </c>
      <c r="C286" s="131" t="s">
        <v>2623</v>
      </c>
      <c r="D286" s="132" t="s">
        <v>2639</v>
      </c>
      <c r="E286" s="152" t="s">
        <v>2639</v>
      </c>
      <c r="F286" s="130" t="s">
        <v>1932</v>
      </c>
      <c r="G286" s="134">
        <v>0</v>
      </c>
      <c r="H286" s="135">
        <v>751000000</v>
      </c>
      <c r="I286" s="136" t="s">
        <v>1933</v>
      </c>
      <c r="J286" s="130" t="s">
        <v>1982</v>
      </c>
      <c r="K286" s="130" t="s">
        <v>2635</v>
      </c>
      <c r="L286" s="130" t="s">
        <v>1955</v>
      </c>
      <c r="M286" s="130" t="s">
        <v>2263</v>
      </c>
      <c r="N286" s="130">
        <v>50</v>
      </c>
      <c r="O286" s="138">
        <v>796</v>
      </c>
      <c r="P286" s="130" t="s">
        <v>1957</v>
      </c>
      <c r="Q286" s="139">
        <v>1</v>
      </c>
      <c r="R286" s="140">
        <v>10500000</v>
      </c>
      <c r="S286" s="140">
        <f t="shared" si="26"/>
        <v>10500000</v>
      </c>
      <c r="T286" s="140">
        <f t="shared" si="24"/>
        <v>11760000.000000002</v>
      </c>
      <c r="U286" s="142">
        <v>2011</v>
      </c>
      <c r="V286" s="143"/>
    </row>
    <row r="287" spans="1:22" s="107" customFormat="1" ht="47.25" customHeight="1">
      <c r="A287" s="129" t="s">
        <v>2640</v>
      </c>
      <c r="B287" s="132" t="s">
        <v>1928</v>
      </c>
      <c r="C287" s="132" t="s">
        <v>2333</v>
      </c>
      <c r="D287" s="132" t="s">
        <v>2641</v>
      </c>
      <c r="E287" s="152" t="s">
        <v>2641</v>
      </c>
      <c r="F287" s="130" t="s">
        <v>2262</v>
      </c>
      <c r="G287" s="134">
        <v>0</v>
      </c>
      <c r="H287" s="135">
        <v>751000000</v>
      </c>
      <c r="I287" s="136" t="s">
        <v>1933</v>
      </c>
      <c r="J287" s="130" t="s">
        <v>1982</v>
      </c>
      <c r="K287" s="130" t="s">
        <v>2621</v>
      </c>
      <c r="L287" s="130" t="s">
        <v>1936</v>
      </c>
      <c r="M287" s="130" t="s">
        <v>2263</v>
      </c>
      <c r="N287" s="130">
        <v>50</v>
      </c>
      <c r="O287" s="138">
        <v>796</v>
      </c>
      <c r="P287" s="130" t="s">
        <v>1957</v>
      </c>
      <c r="Q287" s="139">
        <v>1</v>
      </c>
      <c r="R287" s="140">
        <v>4500000</v>
      </c>
      <c r="S287" s="140">
        <f t="shared" si="26"/>
        <v>4500000</v>
      </c>
      <c r="T287" s="140">
        <f t="shared" si="24"/>
        <v>5040000.000000001</v>
      </c>
      <c r="U287" s="142">
        <v>2011</v>
      </c>
      <c r="V287" s="143"/>
    </row>
    <row r="288" spans="1:22" s="107" customFormat="1" ht="47.25" customHeight="1">
      <c r="A288" s="129" t="s">
        <v>2642</v>
      </c>
      <c r="B288" s="132" t="s">
        <v>1928</v>
      </c>
      <c r="C288" s="132" t="s">
        <v>2333</v>
      </c>
      <c r="D288" s="132" t="s">
        <v>2643</v>
      </c>
      <c r="E288" s="152" t="s">
        <v>2643</v>
      </c>
      <c r="F288" s="130" t="s">
        <v>1932</v>
      </c>
      <c r="G288" s="134">
        <v>0</v>
      </c>
      <c r="H288" s="135">
        <v>751000000</v>
      </c>
      <c r="I288" s="136" t="s">
        <v>1933</v>
      </c>
      <c r="J288" s="130" t="s">
        <v>1982</v>
      </c>
      <c r="K288" s="130" t="s">
        <v>2621</v>
      </c>
      <c r="L288" s="130" t="s">
        <v>1936</v>
      </c>
      <c r="M288" s="130" t="s">
        <v>2263</v>
      </c>
      <c r="N288" s="130">
        <v>50</v>
      </c>
      <c r="O288" s="138">
        <v>796</v>
      </c>
      <c r="P288" s="130" t="s">
        <v>1957</v>
      </c>
      <c r="Q288" s="139">
        <v>1</v>
      </c>
      <c r="R288" s="140">
        <v>90000000</v>
      </c>
      <c r="S288" s="140">
        <f t="shared" si="26"/>
        <v>90000000</v>
      </c>
      <c r="T288" s="140">
        <f t="shared" si="24"/>
        <v>100800000.00000001</v>
      </c>
      <c r="U288" s="142">
        <v>2011</v>
      </c>
      <c r="V288" s="143"/>
    </row>
    <row r="289" spans="1:22" s="107" customFormat="1" ht="47.25" customHeight="1">
      <c r="A289" s="129" t="s">
        <v>2644</v>
      </c>
      <c r="B289" s="132" t="s">
        <v>1928</v>
      </c>
      <c r="C289" s="132" t="s">
        <v>2690</v>
      </c>
      <c r="D289" s="132" t="s">
        <v>2645</v>
      </c>
      <c r="E289" s="152" t="s">
        <v>2645</v>
      </c>
      <c r="F289" s="130" t="s">
        <v>2262</v>
      </c>
      <c r="G289" s="134">
        <v>0</v>
      </c>
      <c r="H289" s="135">
        <v>751000000</v>
      </c>
      <c r="I289" s="136" t="s">
        <v>1933</v>
      </c>
      <c r="J289" s="130" t="s">
        <v>2646</v>
      </c>
      <c r="K289" s="130" t="s">
        <v>1954</v>
      </c>
      <c r="L289" s="130" t="s">
        <v>1955</v>
      </c>
      <c r="M289" s="130" t="s">
        <v>2263</v>
      </c>
      <c r="N289" s="130">
        <v>50</v>
      </c>
      <c r="O289" s="138">
        <v>796</v>
      </c>
      <c r="P289" s="130" t="s">
        <v>1957</v>
      </c>
      <c r="Q289" s="139">
        <v>1</v>
      </c>
      <c r="R289" s="140">
        <v>54000</v>
      </c>
      <c r="S289" s="140">
        <f t="shared" si="26"/>
        <v>54000</v>
      </c>
      <c r="T289" s="140">
        <f t="shared" si="24"/>
        <v>60480.00000000001</v>
      </c>
      <c r="U289" s="142">
        <v>2011</v>
      </c>
      <c r="V289" s="143"/>
    </row>
    <row r="290" spans="1:22" s="107" customFormat="1" ht="47.25" customHeight="1">
      <c r="A290" s="129" t="s">
        <v>2647</v>
      </c>
      <c r="B290" s="132" t="s">
        <v>1928</v>
      </c>
      <c r="C290" s="132" t="s">
        <v>2690</v>
      </c>
      <c r="D290" s="132" t="s">
        <v>2648</v>
      </c>
      <c r="E290" s="152" t="s">
        <v>2648</v>
      </c>
      <c r="F290" s="130" t="s">
        <v>2262</v>
      </c>
      <c r="G290" s="134">
        <v>0</v>
      </c>
      <c r="H290" s="135">
        <v>751000000</v>
      </c>
      <c r="I290" s="136" t="s">
        <v>1933</v>
      </c>
      <c r="J290" s="130" t="s">
        <v>2646</v>
      </c>
      <c r="K290" s="130" t="s">
        <v>1954</v>
      </c>
      <c r="L290" s="130" t="s">
        <v>1955</v>
      </c>
      <c r="M290" s="130" t="s">
        <v>2263</v>
      </c>
      <c r="N290" s="130">
        <v>50</v>
      </c>
      <c r="O290" s="138">
        <v>796</v>
      </c>
      <c r="P290" s="130" t="s">
        <v>1957</v>
      </c>
      <c r="Q290" s="139">
        <v>1</v>
      </c>
      <c r="R290" s="140">
        <v>99000</v>
      </c>
      <c r="S290" s="140">
        <f t="shared" si="26"/>
        <v>99000</v>
      </c>
      <c r="T290" s="140">
        <f t="shared" si="24"/>
        <v>110880.00000000001</v>
      </c>
      <c r="U290" s="142">
        <v>2011</v>
      </c>
      <c r="V290" s="143"/>
    </row>
    <row r="291" spans="1:22" s="107" customFormat="1" ht="47.25" customHeight="1">
      <c r="A291" s="129" t="s">
        <v>2649</v>
      </c>
      <c r="B291" s="132" t="s">
        <v>1928</v>
      </c>
      <c r="C291" s="132" t="s">
        <v>2691</v>
      </c>
      <c r="D291" s="132" t="s">
        <v>2650</v>
      </c>
      <c r="E291" s="152" t="s">
        <v>2650</v>
      </c>
      <c r="F291" s="130" t="s">
        <v>2262</v>
      </c>
      <c r="G291" s="134">
        <v>0</v>
      </c>
      <c r="H291" s="135">
        <v>751000000</v>
      </c>
      <c r="I291" s="136" t="s">
        <v>1933</v>
      </c>
      <c r="J291" s="130" t="s">
        <v>1982</v>
      </c>
      <c r="K291" s="130" t="s">
        <v>1954</v>
      </c>
      <c r="L291" s="130" t="s">
        <v>1955</v>
      </c>
      <c r="M291" s="130" t="s">
        <v>2263</v>
      </c>
      <c r="N291" s="130">
        <v>50</v>
      </c>
      <c r="O291" s="138">
        <v>796</v>
      </c>
      <c r="P291" s="130" t="s">
        <v>1957</v>
      </c>
      <c r="Q291" s="139">
        <v>2</v>
      </c>
      <c r="R291" s="140">
        <v>375000</v>
      </c>
      <c r="S291" s="140">
        <f t="shared" si="26"/>
        <v>750000</v>
      </c>
      <c r="T291" s="140">
        <f t="shared" si="24"/>
        <v>840000.0000000001</v>
      </c>
      <c r="U291" s="142">
        <v>2011</v>
      </c>
      <c r="V291" s="143"/>
    </row>
    <row r="292" spans="1:22" s="150" customFormat="1" ht="47.25" customHeight="1">
      <c r="A292" s="184"/>
      <c r="B292" s="124" t="s">
        <v>2651</v>
      </c>
      <c r="C292" s="144"/>
      <c r="D292" s="123"/>
      <c r="E292" s="123"/>
      <c r="F292" s="123"/>
      <c r="G292" s="185"/>
      <c r="H292" s="163"/>
      <c r="I292" s="164"/>
      <c r="J292" s="123"/>
      <c r="K292" s="123"/>
      <c r="L292" s="123"/>
      <c r="M292" s="123"/>
      <c r="N292" s="123"/>
      <c r="O292" s="165"/>
      <c r="P292" s="123"/>
      <c r="Q292" s="166"/>
      <c r="R292" s="167"/>
      <c r="S292" s="167"/>
      <c r="T292" s="167"/>
      <c r="U292" s="128"/>
      <c r="V292" s="149"/>
    </row>
    <row r="293" spans="1:22" s="107" customFormat="1" ht="47.25" customHeight="1">
      <c r="A293" s="129" t="s">
        <v>2652</v>
      </c>
      <c r="B293" s="132" t="s">
        <v>1928</v>
      </c>
      <c r="C293" s="132" t="s">
        <v>2690</v>
      </c>
      <c r="D293" s="132" t="s">
        <v>2653</v>
      </c>
      <c r="E293" s="132" t="s">
        <v>2653</v>
      </c>
      <c r="F293" s="134" t="s">
        <v>1932</v>
      </c>
      <c r="G293" s="134">
        <v>0</v>
      </c>
      <c r="H293" s="135">
        <v>751000000</v>
      </c>
      <c r="I293" s="136" t="s">
        <v>1933</v>
      </c>
      <c r="J293" s="130" t="s">
        <v>1982</v>
      </c>
      <c r="K293" s="130" t="s">
        <v>1954</v>
      </c>
      <c r="L293" s="130" t="s">
        <v>1955</v>
      </c>
      <c r="M293" s="130" t="s">
        <v>2263</v>
      </c>
      <c r="N293" s="130">
        <v>50</v>
      </c>
      <c r="O293" s="138">
        <v>796</v>
      </c>
      <c r="P293" s="130" t="s">
        <v>1957</v>
      </c>
      <c r="Q293" s="139">
        <v>1</v>
      </c>
      <c r="R293" s="140">
        <v>10500000</v>
      </c>
      <c r="S293" s="140">
        <f aca="true" t="shared" si="27" ref="S293:S306">R293*Q293</f>
        <v>10500000</v>
      </c>
      <c r="T293" s="140">
        <f aca="true" t="shared" si="28" ref="T293:T306">S293*1.12</f>
        <v>11760000.000000002</v>
      </c>
      <c r="U293" s="142">
        <v>2011</v>
      </c>
      <c r="V293" s="143"/>
    </row>
    <row r="294" spans="1:22" s="107" customFormat="1" ht="47.25" customHeight="1">
      <c r="A294" s="129" t="s">
        <v>2654</v>
      </c>
      <c r="B294" s="132" t="s">
        <v>1928</v>
      </c>
      <c r="C294" s="131" t="s">
        <v>767</v>
      </c>
      <c r="D294" s="132" t="s">
        <v>2655</v>
      </c>
      <c r="E294" s="132" t="s">
        <v>2655</v>
      </c>
      <c r="F294" s="134" t="s">
        <v>1932</v>
      </c>
      <c r="G294" s="134">
        <v>0</v>
      </c>
      <c r="H294" s="135">
        <v>751000000</v>
      </c>
      <c r="I294" s="136" t="s">
        <v>1933</v>
      </c>
      <c r="J294" s="130" t="s">
        <v>1982</v>
      </c>
      <c r="K294" s="130" t="s">
        <v>1954</v>
      </c>
      <c r="L294" s="130" t="s">
        <v>1955</v>
      </c>
      <c r="M294" s="130" t="s">
        <v>2263</v>
      </c>
      <c r="N294" s="130">
        <v>50</v>
      </c>
      <c r="O294" s="138">
        <v>796</v>
      </c>
      <c r="P294" s="130" t="s">
        <v>1957</v>
      </c>
      <c r="Q294" s="139">
        <v>1</v>
      </c>
      <c r="R294" s="140">
        <v>5250000</v>
      </c>
      <c r="S294" s="140">
        <f t="shared" si="27"/>
        <v>5250000</v>
      </c>
      <c r="T294" s="140">
        <f t="shared" si="28"/>
        <v>5880000.000000001</v>
      </c>
      <c r="U294" s="142">
        <v>2011</v>
      </c>
      <c r="V294" s="143"/>
    </row>
    <row r="295" spans="1:22" s="107" customFormat="1" ht="47.25" customHeight="1">
      <c r="A295" s="129" t="s">
        <v>2656</v>
      </c>
      <c r="B295" s="132" t="s">
        <v>1928</v>
      </c>
      <c r="C295" s="131" t="s">
        <v>767</v>
      </c>
      <c r="D295" s="132" t="s">
        <v>2657</v>
      </c>
      <c r="E295" s="132" t="s">
        <v>2657</v>
      </c>
      <c r="F295" s="134" t="s">
        <v>1932</v>
      </c>
      <c r="G295" s="134">
        <v>0</v>
      </c>
      <c r="H295" s="135">
        <v>751000000</v>
      </c>
      <c r="I295" s="136" t="s">
        <v>1933</v>
      </c>
      <c r="J295" s="130" t="s">
        <v>1982</v>
      </c>
      <c r="K295" s="130" t="s">
        <v>1954</v>
      </c>
      <c r="L295" s="130" t="s">
        <v>1955</v>
      </c>
      <c r="M295" s="130" t="s">
        <v>2263</v>
      </c>
      <c r="N295" s="130">
        <v>50</v>
      </c>
      <c r="O295" s="138">
        <v>796</v>
      </c>
      <c r="P295" s="130" t="s">
        <v>1957</v>
      </c>
      <c r="Q295" s="139">
        <v>1</v>
      </c>
      <c r="R295" s="140">
        <v>33000000</v>
      </c>
      <c r="S295" s="140">
        <f t="shared" si="27"/>
        <v>33000000</v>
      </c>
      <c r="T295" s="140">
        <f t="shared" si="28"/>
        <v>36960000</v>
      </c>
      <c r="U295" s="142">
        <v>2011</v>
      </c>
      <c r="V295" s="143"/>
    </row>
    <row r="296" spans="1:22" s="107" customFormat="1" ht="47.25" customHeight="1">
      <c r="A296" s="129" t="s">
        <v>2658</v>
      </c>
      <c r="B296" s="132" t="s">
        <v>1928</v>
      </c>
      <c r="C296" s="131" t="s">
        <v>767</v>
      </c>
      <c r="D296" s="132" t="s">
        <v>2659</v>
      </c>
      <c r="E296" s="132" t="s">
        <v>2659</v>
      </c>
      <c r="F296" s="134" t="s">
        <v>1932</v>
      </c>
      <c r="G296" s="134">
        <v>0</v>
      </c>
      <c r="H296" s="135">
        <v>751000000</v>
      </c>
      <c r="I296" s="136" t="s">
        <v>1933</v>
      </c>
      <c r="J296" s="130" t="s">
        <v>2251</v>
      </c>
      <c r="K296" s="130" t="s">
        <v>1954</v>
      </c>
      <c r="L296" s="130" t="s">
        <v>1955</v>
      </c>
      <c r="M296" s="130" t="s">
        <v>2263</v>
      </c>
      <c r="N296" s="130">
        <v>50</v>
      </c>
      <c r="O296" s="138">
        <v>796</v>
      </c>
      <c r="P296" s="130" t="s">
        <v>1957</v>
      </c>
      <c r="Q296" s="139">
        <v>1</v>
      </c>
      <c r="R296" s="140">
        <v>37500000</v>
      </c>
      <c r="S296" s="140">
        <f t="shared" si="27"/>
        <v>37500000</v>
      </c>
      <c r="T296" s="140">
        <f t="shared" si="28"/>
        <v>42000000.00000001</v>
      </c>
      <c r="U296" s="142">
        <v>2011</v>
      </c>
      <c r="V296" s="143"/>
    </row>
    <row r="297" spans="1:22" s="107" customFormat="1" ht="47.25" customHeight="1">
      <c r="A297" s="129" t="s">
        <v>2660</v>
      </c>
      <c r="B297" s="132" t="s">
        <v>1928</v>
      </c>
      <c r="C297" s="131" t="s">
        <v>767</v>
      </c>
      <c r="D297" s="132" t="s">
        <v>2661</v>
      </c>
      <c r="E297" s="132" t="s">
        <v>2661</v>
      </c>
      <c r="F297" s="134" t="s">
        <v>1932</v>
      </c>
      <c r="G297" s="134">
        <v>0</v>
      </c>
      <c r="H297" s="135">
        <v>751000000</v>
      </c>
      <c r="I297" s="136" t="s">
        <v>1933</v>
      </c>
      <c r="J297" s="130" t="s">
        <v>2594</v>
      </c>
      <c r="K297" s="130" t="s">
        <v>1954</v>
      </c>
      <c r="L297" s="130" t="s">
        <v>1955</v>
      </c>
      <c r="M297" s="130" t="s">
        <v>2263</v>
      </c>
      <c r="N297" s="130">
        <v>50</v>
      </c>
      <c r="O297" s="138">
        <v>796</v>
      </c>
      <c r="P297" s="130" t="s">
        <v>1957</v>
      </c>
      <c r="Q297" s="139">
        <v>1</v>
      </c>
      <c r="R297" s="140">
        <v>7500000</v>
      </c>
      <c r="S297" s="140">
        <f t="shared" si="27"/>
        <v>7500000</v>
      </c>
      <c r="T297" s="140">
        <f t="shared" si="28"/>
        <v>8400000</v>
      </c>
      <c r="U297" s="142">
        <v>2011</v>
      </c>
      <c r="V297" s="143"/>
    </row>
    <row r="298" spans="1:22" s="107" customFormat="1" ht="47.25" customHeight="1">
      <c r="A298" s="129" t="s">
        <v>2662</v>
      </c>
      <c r="B298" s="132" t="s">
        <v>1928</v>
      </c>
      <c r="C298" s="131" t="s">
        <v>767</v>
      </c>
      <c r="D298" s="132" t="s">
        <v>2663</v>
      </c>
      <c r="E298" s="132" t="s">
        <v>2663</v>
      </c>
      <c r="F298" s="134" t="s">
        <v>1932</v>
      </c>
      <c r="G298" s="134">
        <v>0</v>
      </c>
      <c r="H298" s="135">
        <v>751000000</v>
      </c>
      <c r="I298" s="136" t="s">
        <v>1933</v>
      </c>
      <c r="J298" s="130" t="s">
        <v>2594</v>
      </c>
      <c r="K298" s="130" t="s">
        <v>1954</v>
      </c>
      <c r="L298" s="130" t="s">
        <v>1955</v>
      </c>
      <c r="M298" s="130" t="s">
        <v>2263</v>
      </c>
      <c r="N298" s="130">
        <v>50</v>
      </c>
      <c r="O298" s="138">
        <v>796</v>
      </c>
      <c r="P298" s="130" t="s">
        <v>1957</v>
      </c>
      <c r="Q298" s="139">
        <v>1</v>
      </c>
      <c r="R298" s="140">
        <v>15000000</v>
      </c>
      <c r="S298" s="140">
        <f t="shared" si="27"/>
        <v>15000000</v>
      </c>
      <c r="T298" s="140">
        <f t="shared" si="28"/>
        <v>16800000</v>
      </c>
      <c r="U298" s="142">
        <v>2011</v>
      </c>
      <c r="V298" s="143"/>
    </row>
    <row r="299" spans="1:22" s="107" customFormat="1" ht="47.25" customHeight="1">
      <c r="A299" s="129" t="s">
        <v>2664</v>
      </c>
      <c r="B299" s="132" t="s">
        <v>1928</v>
      </c>
      <c r="C299" s="131" t="s">
        <v>767</v>
      </c>
      <c r="D299" s="132" t="s">
        <v>747</v>
      </c>
      <c r="E299" s="132" t="s">
        <v>747</v>
      </c>
      <c r="F299" s="134" t="s">
        <v>1932</v>
      </c>
      <c r="G299" s="134">
        <v>0</v>
      </c>
      <c r="H299" s="135">
        <v>751000000</v>
      </c>
      <c r="I299" s="136" t="s">
        <v>1933</v>
      </c>
      <c r="J299" s="130" t="s">
        <v>2475</v>
      </c>
      <c r="K299" s="130" t="s">
        <v>1954</v>
      </c>
      <c r="L299" s="130" t="s">
        <v>1955</v>
      </c>
      <c r="M299" s="130" t="s">
        <v>2263</v>
      </c>
      <c r="N299" s="130">
        <v>50</v>
      </c>
      <c r="O299" s="138">
        <v>796</v>
      </c>
      <c r="P299" s="130" t="s">
        <v>1957</v>
      </c>
      <c r="Q299" s="139">
        <v>1</v>
      </c>
      <c r="R299" s="140">
        <v>12000000</v>
      </c>
      <c r="S299" s="140">
        <f t="shared" si="27"/>
        <v>12000000</v>
      </c>
      <c r="T299" s="140">
        <f t="shared" si="28"/>
        <v>13440000.000000002</v>
      </c>
      <c r="U299" s="142">
        <v>2011</v>
      </c>
      <c r="V299" s="143"/>
    </row>
    <row r="300" spans="1:22" s="107" customFormat="1" ht="47.25" customHeight="1">
      <c r="A300" s="129" t="s">
        <v>748</v>
      </c>
      <c r="B300" s="132" t="s">
        <v>1928</v>
      </c>
      <c r="C300" s="131" t="s">
        <v>767</v>
      </c>
      <c r="D300" s="132" t="s">
        <v>749</v>
      </c>
      <c r="E300" s="132" t="s">
        <v>749</v>
      </c>
      <c r="F300" s="134" t="s">
        <v>1932</v>
      </c>
      <c r="G300" s="134">
        <v>0</v>
      </c>
      <c r="H300" s="135">
        <v>751000000</v>
      </c>
      <c r="I300" s="136" t="s">
        <v>1933</v>
      </c>
      <c r="J300" s="130" t="s">
        <v>2475</v>
      </c>
      <c r="K300" s="130" t="s">
        <v>1954</v>
      </c>
      <c r="L300" s="130" t="s">
        <v>1955</v>
      </c>
      <c r="M300" s="130" t="s">
        <v>2263</v>
      </c>
      <c r="N300" s="130">
        <v>50</v>
      </c>
      <c r="O300" s="138">
        <v>796</v>
      </c>
      <c r="P300" s="130" t="s">
        <v>1957</v>
      </c>
      <c r="Q300" s="139">
        <v>1</v>
      </c>
      <c r="R300" s="140">
        <v>7500000</v>
      </c>
      <c r="S300" s="140">
        <f t="shared" si="27"/>
        <v>7500000</v>
      </c>
      <c r="T300" s="140">
        <f t="shared" si="28"/>
        <v>8400000</v>
      </c>
      <c r="U300" s="142">
        <v>2011</v>
      </c>
      <c r="V300" s="143"/>
    </row>
    <row r="301" spans="1:22" s="107" customFormat="1" ht="47.25" customHeight="1">
      <c r="A301" s="129" t="s">
        <v>750</v>
      </c>
      <c r="B301" s="132" t="s">
        <v>1928</v>
      </c>
      <c r="C301" s="131" t="s">
        <v>767</v>
      </c>
      <c r="D301" s="132" t="s">
        <v>751</v>
      </c>
      <c r="E301" s="132" t="s">
        <v>751</v>
      </c>
      <c r="F301" s="134" t="s">
        <v>1932</v>
      </c>
      <c r="G301" s="134">
        <v>0</v>
      </c>
      <c r="H301" s="135">
        <v>751000000</v>
      </c>
      <c r="I301" s="136" t="s">
        <v>1933</v>
      </c>
      <c r="J301" s="130" t="s">
        <v>2475</v>
      </c>
      <c r="K301" s="130" t="s">
        <v>1954</v>
      </c>
      <c r="L301" s="130" t="s">
        <v>1955</v>
      </c>
      <c r="M301" s="130" t="s">
        <v>2263</v>
      </c>
      <c r="N301" s="130">
        <v>50</v>
      </c>
      <c r="O301" s="138">
        <v>796</v>
      </c>
      <c r="P301" s="130" t="s">
        <v>1957</v>
      </c>
      <c r="Q301" s="139">
        <v>1</v>
      </c>
      <c r="R301" s="140">
        <v>15000000</v>
      </c>
      <c r="S301" s="140">
        <f t="shared" si="27"/>
        <v>15000000</v>
      </c>
      <c r="T301" s="140">
        <f t="shared" si="28"/>
        <v>16800000</v>
      </c>
      <c r="U301" s="142">
        <v>2011</v>
      </c>
      <c r="V301" s="143"/>
    </row>
    <row r="302" spans="1:22" s="107" customFormat="1" ht="47.25" customHeight="1">
      <c r="A302" s="129" t="s">
        <v>752</v>
      </c>
      <c r="B302" s="132" t="s">
        <v>1928</v>
      </c>
      <c r="C302" s="131" t="s">
        <v>767</v>
      </c>
      <c r="D302" s="132" t="s">
        <v>753</v>
      </c>
      <c r="E302" s="132" t="s">
        <v>753</v>
      </c>
      <c r="F302" s="134" t="s">
        <v>1932</v>
      </c>
      <c r="G302" s="134">
        <v>0</v>
      </c>
      <c r="H302" s="135">
        <v>751000000</v>
      </c>
      <c r="I302" s="136" t="s">
        <v>1933</v>
      </c>
      <c r="J302" s="130" t="s">
        <v>754</v>
      </c>
      <c r="K302" s="130" t="s">
        <v>1954</v>
      </c>
      <c r="L302" s="130" t="s">
        <v>1955</v>
      </c>
      <c r="M302" s="130" t="s">
        <v>2263</v>
      </c>
      <c r="N302" s="130">
        <v>50</v>
      </c>
      <c r="O302" s="138">
        <v>796</v>
      </c>
      <c r="P302" s="130" t="s">
        <v>1957</v>
      </c>
      <c r="Q302" s="139">
        <v>1</v>
      </c>
      <c r="R302" s="140">
        <v>12000000</v>
      </c>
      <c r="S302" s="140">
        <f t="shared" si="27"/>
        <v>12000000</v>
      </c>
      <c r="T302" s="140">
        <f t="shared" si="28"/>
        <v>13440000.000000002</v>
      </c>
      <c r="U302" s="142">
        <v>2011</v>
      </c>
      <c r="V302" s="143"/>
    </row>
    <row r="303" spans="1:22" s="107" customFormat="1" ht="47.25" customHeight="1">
      <c r="A303" s="129" t="s">
        <v>755</v>
      </c>
      <c r="B303" s="132" t="s">
        <v>1928</v>
      </c>
      <c r="C303" s="131" t="s">
        <v>767</v>
      </c>
      <c r="D303" s="132" t="s">
        <v>756</v>
      </c>
      <c r="E303" s="132" t="s">
        <v>756</v>
      </c>
      <c r="F303" s="134" t="s">
        <v>1932</v>
      </c>
      <c r="G303" s="134">
        <v>0</v>
      </c>
      <c r="H303" s="135">
        <v>751000000</v>
      </c>
      <c r="I303" s="136" t="s">
        <v>1933</v>
      </c>
      <c r="J303" s="130" t="s">
        <v>2594</v>
      </c>
      <c r="K303" s="130" t="s">
        <v>1954</v>
      </c>
      <c r="L303" s="130" t="s">
        <v>1955</v>
      </c>
      <c r="M303" s="130" t="s">
        <v>2263</v>
      </c>
      <c r="N303" s="130">
        <v>50</v>
      </c>
      <c r="O303" s="138">
        <v>796</v>
      </c>
      <c r="P303" s="130" t="s">
        <v>1957</v>
      </c>
      <c r="Q303" s="139">
        <v>1</v>
      </c>
      <c r="R303" s="140">
        <v>15000000</v>
      </c>
      <c r="S303" s="140">
        <f t="shared" si="27"/>
        <v>15000000</v>
      </c>
      <c r="T303" s="140">
        <f t="shared" si="28"/>
        <v>16800000</v>
      </c>
      <c r="U303" s="142">
        <v>2011</v>
      </c>
      <c r="V303" s="143"/>
    </row>
    <row r="304" spans="1:22" s="107" customFormat="1" ht="47.25" customHeight="1">
      <c r="A304" s="129" t="s">
        <v>757</v>
      </c>
      <c r="B304" s="132" t="s">
        <v>1928</v>
      </c>
      <c r="C304" s="131" t="s">
        <v>2481</v>
      </c>
      <c r="D304" s="132" t="s">
        <v>758</v>
      </c>
      <c r="E304" s="132" t="s">
        <v>759</v>
      </c>
      <c r="F304" s="134" t="s">
        <v>2262</v>
      </c>
      <c r="G304" s="134">
        <v>0</v>
      </c>
      <c r="H304" s="135">
        <v>751000000</v>
      </c>
      <c r="I304" s="136" t="s">
        <v>1933</v>
      </c>
      <c r="J304" s="137" t="s">
        <v>2251</v>
      </c>
      <c r="K304" s="130" t="s">
        <v>1954</v>
      </c>
      <c r="L304" s="130" t="s">
        <v>1955</v>
      </c>
      <c r="M304" s="130" t="s">
        <v>2263</v>
      </c>
      <c r="N304" s="130">
        <v>50</v>
      </c>
      <c r="O304" s="138">
        <v>796</v>
      </c>
      <c r="P304" s="130" t="s">
        <v>1957</v>
      </c>
      <c r="Q304" s="139">
        <v>1</v>
      </c>
      <c r="R304" s="140">
        <v>1500000</v>
      </c>
      <c r="S304" s="140">
        <f t="shared" si="27"/>
        <v>1500000</v>
      </c>
      <c r="T304" s="140">
        <f t="shared" si="28"/>
        <v>1680000.0000000002</v>
      </c>
      <c r="U304" s="142">
        <v>2011</v>
      </c>
      <c r="V304" s="143"/>
    </row>
    <row r="305" spans="1:22" s="107" customFormat="1" ht="47.25" customHeight="1">
      <c r="A305" s="129" t="s">
        <v>760</v>
      </c>
      <c r="B305" s="132" t="s">
        <v>1928</v>
      </c>
      <c r="C305" s="131" t="s">
        <v>767</v>
      </c>
      <c r="D305" s="132" t="s">
        <v>761</v>
      </c>
      <c r="E305" s="152" t="s">
        <v>761</v>
      </c>
      <c r="F305" s="134" t="s">
        <v>1932</v>
      </c>
      <c r="G305" s="134">
        <v>0</v>
      </c>
      <c r="H305" s="135">
        <v>751000000</v>
      </c>
      <c r="I305" s="136" t="s">
        <v>1933</v>
      </c>
      <c r="J305" s="130"/>
      <c r="K305" s="130" t="s">
        <v>1954</v>
      </c>
      <c r="L305" s="130" t="s">
        <v>1955</v>
      </c>
      <c r="M305" s="130" t="s">
        <v>2263</v>
      </c>
      <c r="N305" s="130">
        <v>50</v>
      </c>
      <c r="O305" s="138">
        <v>796</v>
      </c>
      <c r="P305" s="130" t="s">
        <v>1957</v>
      </c>
      <c r="Q305" s="139">
        <v>1</v>
      </c>
      <c r="R305" s="140">
        <v>7500000</v>
      </c>
      <c r="S305" s="140">
        <f t="shared" si="27"/>
        <v>7500000</v>
      </c>
      <c r="T305" s="140">
        <f t="shared" si="28"/>
        <v>8400000</v>
      </c>
      <c r="U305" s="142">
        <v>2011</v>
      </c>
      <c r="V305" s="143"/>
    </row>
    <row r="306" spans="1:22" s="107" customFormat="1" ht="47.25" customHeight="1">
      <c r="A306" s="129" t="s">
        <v>762</v>
      </c>
      <c r="B306" s="132" t="s">
        <v>1928</v>
      </c>
      <c r="C306" s="131" t="s">
        <v>767</v>
      </c>
      <c r="D306" s="132" t="s">
        <v>763</v>
      </c>
      <c r="E306" s="152" t="s">
        <v>763</v>
      </c>
      <c r="F306" s="134" t="s">
        <v>1932</v>
      </c>
      <c r="G306" s="134">
        <v>0</v>
      </c>
      <c r="H306" s="135">
        <v>751000000</v>
      </c>
      <c r="I306" s="136" t="s">
        <v>1933</v>
      </c>
      <c r="J306" s="130"/>
      <c r="K306" s="130" t="s">
        <v>1954</v>
      </c>
      <c r="L306" s="130" t="s">
        <v>1955</v>
      </c>
      <c r="M306" s="130" t="s">
        <v>2263</v>
      </c>
      <c r="N306" s="130">
        <v>50</v>
      </c>
      <c r="O306" s="138">
        <v>796</v>
      </c>
      <c r="P306" s="130" t="s">
        <v>1957</v>
      </c>
      <c r="Q306" s="139">
        <v>1</v>
      </c>
      <c r="R306" s="140">
        <v>15000000</v>
      </c>
      <c r="S306" s="140">
        <f t="shared" si="27"/>
        <v>15000000</v>
      </c>
      <c r="T306" s="140">
        <f t="shared" si="28"/>
        <v>16800000</v>
      </c>
      <c r="U306" s="142">
        <v>2011</v>
      </c>
      <c r="V306" s="143"/>
    </row>
    <row r="307" spans="1:22" s="150" customFormat="1" ht="47.25" customHeight="1">
      <c r="A307" s="184"/>
      <c r="B307" s="124" t="s">
        <v>764</v>
      </c>
      <c r="C307" s="144"/>
      <c r="D307" s="123"/>
      <c r="E307" s="123"/>
      <c r="F307" s="123"/>
      <c r="G307" s="185"/>
      <c r="H307" s="163"/>
      <c r="I307" s="164"/>
      <c r="J307" s="123"/>
      <c r="K307" s="123"/>
      <c r="L307" s="123"/>
      <c r="M307" s="123"/>
      <c r="N307" s="123"/>
      <c r="O307" s="165"/>
      <c r="P307" s="123"/>
      <c r="Q307" s="166"/>
      <c r="R307" s="167"/>
      <c r="S307" s="167"/>
      <c r="T307" s="167"/>
      <c r="U307" s="128"/>
      <c r="V307" s="149"/>
    </row>
    <row r="308" spans="1:22" s="160" customFormat="1" ht="47.25" customHeight="1">
      <c r="A308" s="129" t="s">
        <v>765</v>
      </c>
      <c r="B308" s="130" t="s">
        <v>766</v>
      </c>
      <c r="C308" s="131" t="s">
        <v>767</v>
      </c>
      <c r="D308" s="156" t="s">
        <v>768</v>
      </c>
      <c r="E308" s="133" t="s">
        <v>769</v>
      </c>
      <c r="F308" s="130" t="s">
        <v>2262</v>
      </c>
      <c r="G308" s="134">
        <v>0</v>
      </c>
      <c r="H308" s="135">
        <v>751000000</v>
      </c>
      <c r="I308" s="136" t="s">
        <v>1933</v>
      </c>
      <c r="J308" s="137" t="s">
        <v>2251</v>
      </c>
      <c r="K308" s="136" t="s">
        <v>1954</v>
      </c>
      <c r="L308" s="130" t="s">
        <v>1955</v>
      </c>
      <c r="M308" s="130" t="s">
        <v>1947</v>
      </c>
      <c r="N308" s="130">
        <v>50</v>
      </c>
      <c r="O308" s="138">
        <v>112</v>
      </c>
      <c r="P308" s="130" t="s">
        <v>770</v>
      </c>
      <c r="Q308" s="157">
        <v>500</v>
      </c>
      <c r="R308" s="140">
        <v>125</v>
      </c>
      <c r="S308" s="140">
        <f aca="true" t="shared" si="29" ref="S308:S354">Q308*R308</f>
        <v>62500</v>
      </c>
      <c r="T308" s="140">
        <f aca="true" t="shared" si="30" ref="T308:T339">S308*1.12</f>
        <v>70000</v>
      </c>
      <c r="U308" s="139">
        <v>2011</v>
      </c>
      <c r="V308" s="141"/>
    </row>
    <row r="309" spans="1:22" s="160" customFormat="1" ht="47.25" customHeight="1">
      <c r="A309" s="129" t="s">
        <v>771</v>
      </c>
      <c r="B309" s="130" t="s">
        <v>766</v>
      </c>
      <c r="C309" s="131" t="s">
        <v>767</v>
      </c>
      <c r="D309" s="156" t="s">
        <v>772</v>
      </c>
      <c r="E309" s="133" t="s">
        <v>773</v>
      </c>
      <c r="F309" s="130" t="s">
        <v>2262</v>
      </c>
      <c r="G309" s="134">
        <v>0</v>
      </c>
      <c r="H309" s="135">
        <v>751000000</v>
      </c>
      <c r="I309" s="136" t="s">
        <v>1933</v>
      </c>
      <c r="J309" s="137" t="s">
        <v>2251</v>
      </c>
      <c r="K309" s="136" t="s">
        <v>1954</v>
      </c>
      <c r="L309" s="130" t="s">
        <v>1955</v>
      </c>
      <c r="M309" s="130" t="s">
        <v>1947</v>
      </c>
      <c r="N309" s="130">
        <v>50</v>
      </c>
      <c r="O309" s="138">
        <v>112</v>
      </c>
      <c r="P309" s="130" t="s">
        <v>770</v>
      </c>
      <c r="Q309" s="157">
        <v>100</v>
      </c>
      <c r="R309" s="140">
        <v>100</v>
      </c>
      <c r="S309" s="140">
        <f t="shared" si="29"/>
        <v>10000</v>
      </c>
      <c r="T309" s="140">
        <f t="shared" si="30"/>
        <v>11200.000000000002</v>
      </c>
      <c r="U309" s="139">
        <v>2011</v>
      </c>
      <c r="V309" s="141"/>
    </row>
    <row r="310" spans="1:22" s="160" customFormat="1" ht="47.25" customHeight="1">
      <c r="A310" s="129" t="s">
        <v>774</v>
      </c>
      <c r="B310" s="130" t="s">
        <v>766</v>
      </c>
      <c r="C310" s="131" t="s">
        <v>767</v>
      </c>
      <c r="D310" s="156" t="s">
        <v>775</v>
      </c>
      <c r="E310" s="133" t="s">
        <v>776</v>
      </c>
      <c r="F310" s="130" t="s">
        <v>2262</v>
      </c>
      <c r="G310" s="134">
        <v>0</v>
      </c>
      <c r="H310" s="135">
        <v>751000000</v>
      </c>
      <c r="I310" s="136" t="s">
        <v>1933</v>
      </c>
      <c r="J310" s="137" t="s">
        <v>2251</v>
      </c>
      <c r="K310" s="136" t="s">
        <v>1954</v>
      </c>
      <c r="L310" s="130" t="s">
        <v>1955</v>
      </c>
      <c r="M310" s="130" t="s">
        <v>1947</v>
      </c>
      <c r="N310" s="130">
        <v>50</v>
      </c>
      <c r="O310" s="138">
        <v>112</v>
      </c>
      <c r="P310" s="130" t="s">
        <v>770</v>
      </c>
      <c r="Q310" s="157">
        <v>500</v>
      </c>
      <c r="R310" s="140">
        <v>268</v>
      </c>
      <c r="S310" s="140">
        <f t="shared" si="29"/>
        <v>134000</v>
      </c>
      <c r="T310" s="140">
        <f t="shared" si="30"/>
        <v>150080</v>
      </c>
      <c r="U310" s="139">
        <v>2011</v>
      </c>
      <c r="V310" s="141"/>
    </row>
    <row r="311" spans="1:22" s="160" customFormat="1" ht="47.25" customHeight="1">
      <c r="A311" s="129" t="s">
        <v>777</v>
      </c>
      <c r="B311" s="130" t="s">
        <v>766</v>
      </c>
      <c r="C311" s="131" t="s">
        <v>767</v>
      </c>
      <c r="D311" s="156" t="s">
        <v>778</v>
      </c>
      <c r="E311" s="133" t="s">
        <v>3</v>
      </c>
      <c r="F311" s="130" t="s">
        <v>2262</v>
      </c>
      <c r="G311" s="134">
        <v>0</v>
      </c>
      <c r="H311" s="135">
        <v>751000000</v>
      </c>
      <c r="I311" s="136" t="s">
        <v>1933</v>
      </c>
      <c r="J311" s="137" t="s">
        <v>2251</v>
      </c>
      <c r="K311" s="136" t="s">
        <v>1954</v>
      </c>
      <c r="L311" s="130" t="s">
        <v>1955</v>
      </c>
      <c r="M311" s="130" t="s">
        <v>1947</v>
      </c>
      <c r="N311" s="130">
        <v>50</v>
      </c>
      <c r="O311" s="138">
        <v>112</v>
      </c>
      <c r="P311" s="130" t="s">
        <v>770</v>
      </c>
      <c r="Q311" s="157">
        <v>40</v>
      </c>
      <c r="R311" s="140">
        <v>446</v>
      </c>
      <c r="S311" s="140">
        <f t="shared" si="29"/>
        <v>17840</v>
      </c>
      <c r="T311" s="140">
        <f t="shared" si="30"/>
        <v>19980.800000000003</v>
      </c>
      <c r="U311" s="139">
        <v>2011</v>
      </c>
      <c r="V311" s="141"/>
    </row>
    <row r="312" spans="1:22" s="160" customFormat="1" ht="47.25" customHeight="1">
      <c r="A312" s="129" t="s">
        <v>4</v>
      </c>
      <c r="B312" s="130" t="s">
        <v>766</v>
      </c>
      <c r="C312" s="131" t="s">
        <v>767</v>
      </c>
      <c r="D312" s="156" t="s">
        <v>5</v>
      </c>
      <c r="E312" s="133" t="s">
        <v>6</v>
      </c>
      <c r="F312" s="130" t="s">
        <v>2262</v>
      </c>
      <c r="G312" s="134">
        <v>0</v>
      </c>
      <c r="H312" s="135">
        <v>751000000</v>
      </c>
      <c r="I312" s="136" t="s">
        <v>1933</v>
      </c>
      <c r="J312" s="137" t="s">
        <v>2251</v>
      </c>
      <c r="K312" s="136" t="s">
        <v>1954</v>
      </c>
      <c r="L312" s="130" t="s">
        <v>1955</v>
      </c>
      <c r="M312" s="130" t="s">
        <v>1947</v>
      </c>
      <c r="N312" s="130">
        <v>50</v>
      </c>
      <c r="O312" s="138">
        <v>112</v>
      </c>
      <c r="P312" s="130" t="s">
        <v>770</v>
      </c>
      <c r="Q312" s="157">
        <v>150</v>
      </c>
      <c r="R312" s="140">
        <v>1340</v>
      </c>
      <c r="S312" s="140">
        <f t="shared" si="29"/>
        <v>201000</v>
      </c>
      <c r="T312" s="140">
        <f t="shared" si="30"/>
        <v>225120.00000000003</v>
      </c>
      <c r="U312" s="139">
        <v>2011</v>
      </c>
      <c r="V312" s="141"/>
    </row>
    <row r="313" spans="1:22" s="160" customFormat="1" ht="47.25" customHeight="1">
      <c r="A313" s="129" t="s">
        <v>7</v>
      </c>
      <c r="B313" s="130" t="s">
        <v>766</v>
      </c>
      <c r="C313" s="131" t="s">
        <v>767</v>
      </c>
      <c r="D313" s="156" t="s">
        <v>8</v>
      </c>
      <c r="E313" s="133" t="s">
        <v>9</v>
      </c>
      <c r="F313" s="130" t="s">
        <v>2262</v>
      </c>
      <c r="G313" s="134">
        <v>0</v>
      </c>
      <c r="H313" s="135">
        <v>751000000</v>
      </c>
      <c r="I313" s="136" t="s">
        <v>1933</v>
      </c>
      <c r="J313" s="137" t="s">
        <v>2251</v>
      </c>
      <c r="K313" s="136" t="s">
        <v>1954</v>
      </c>
      <c r="L313" s="130" t="s">
        <v>1955</v>
      </c>
      <c r="M313" s="130" t="s">
        <v>1947</v>
      </c>
      <c r="N313" s="130">
        <v>50</v>
      </c>
      <c r="O313" s="138">
        <v>796</v>
      </c>
      <c r="P313" s="130" t="s">
        <v>1957</v>
      </c>
      <c r="Q313" s="157" t="s">
        <v>10</v>
      </c>
      <c r="R313" s="140">
        <v>357</v>
      </c>
      <c r="S313" s="140">
        <f t="shared" si="29"/>
        <v>7140</v>
      </c>
      <c r="T313" s="140">
        <f t="shared" si="30"/>
        <v>7996.800000000001</v>
      </c>
      <c r="U313" s="139">
        <v>2011</v>
      </c>
      <c r="V313" s="141"/>
    </row>
    <row r="314" spans="1:22" s="160" customFormat="1" ht="47.25" customHeight="1">
      <c r="A314" s="129" t="s">
        <v>11</v>
      </c>
      <c r="B314" s="130" t="s">
        <v>766</v>
      </c>
      <c r="C314" s="131" t="s">
        <v>767</v>
      </c>
      <c r="D314" s="156" t="s">
        <v>12</v>
      </c>
      <c r="E314" s="133" t="s">
        <v>776</v>
      </c>
      <c r="F314" s="130" t="s">
        <v>2262</v>
      </c>
      <c r="G314" s="134">
        <v>0</v>
      </c>
      <c r="H314" s="135">
        <v>751000000</v>
      </c>
      <c r="I314" s="136" t="s">
        <v>1933</v>
      </c>
      <c r="J314" s="137" t="s">
        <v>2251</v>
      </c>
      <c r="K314" s="136" t="s">
        <v>1954</v>
      </c>
      <c r="L314" s="130" t="s">
        <v>1955</v>
      </c>
      <c r="M314" s="130" t="s">
        <v>1947</v>
      </c>
      <c r="N314" s="130">
        <v>50</v>
      </c>
      <c r="O314" s="138">
        <v>112</v>
      </c>
      <c r="P314" s="130" t="s">
        <v>770</v>
      </c>
      <c r="Q314" s="157" t="s">
        <v>13</v>
      </c>
      <c r="R314" s="140">
        <v>400</v>
      </c>
      <c r="S314" s="140">
        <f t="shared" si="29"/>
        <v>160000</v>
      </c>
      <c r="T314" s="140">
        <f t="shared" si="30"/>
        <v>179200.00000000003</v>
      </c>
      <c r="U314" s="139">
        <v>2011</v>
      </c>
      <c r="V314" s="141"/>
    </row>
    <row r="315" spans="1:22" s="160" customFormat="1" ht="47.25" customHeight="1">
      <c r="A315" s="129" t="s">
        <v>14</v>
      </c>
      <c r="B315" s="130" t="s">
        <v>766</v>
      </c>
      <c r="C315" s="131" t="s">
        <v>767</v>
      </c>
      <c r="D315" s="156" t="s">
        <v>15</v>
      </c>
      <c r="E315" s="133" t="s">
        <v>16</v>
      </c>
      <c r="F315" s="130" t="s">
        <v>2262</v>
      </c>
      <c r="G315" s="134">
        <v>0</v>
      </c>
      <c r="H315" s="135">
        <v>751000000</v>
      </c>
      <c r="I315" s="136" t="s">
        <v>1933</v>
      </c>
      <c r="J315" s="137" t="s">
        <v>2251</v>
      </c>
      <c r="K315" s="136" t="s">
        <v>1954</v>
      </c>
      <c r="L315" s="130" t="s">
        <v>1955</v>
      </c>
      <c r="M315" s="130" t="s">
        <v>1947</v>
      </c>
      <c r="N315" s="130">
        <v>50</v>
      </c>
      <c r="O315" s="138">
        <v>112</v>
      </c>
      <c r="P315" s="130" t="s">
        <v>770</v>
      </c>
      <c r="Q315" s="157" t="s">
        <v>17</v>
      </c>
      <c r="R315" s="140">
        <v>2500</v>
      </c>
      <c r="S315" s="140">
        <f t="shared" si="29"/>
        <v>375000</v>
      </c>
      <c r="T315" s="140">
        <f t="shared" si="30"/>
        <v>420000.00000000006</v>
      </c>
      <c r="U315" s="139">
        <v>2011</v>
      </c>
      <c r="V315" s="141"/>
    </row>
    <row r="316" spans="1:22" s="160" customFormat="1" ht="47.25" customHeight="1">
      <c r="A316" s="129" t="s">
        <v>18</v>
      </c>
      <c r="B316" s="130" t="s">
        <v>766</v>
      </c>
      <c r="C316" s="131" t="s">
        <v>767</v>
      </c>
      <c r="D316" s="156" t="s">
        <v>19</v>
      </c>
      <c r="E316" s="133" t="s">
        <v>781</v>
      </c>
      <c r="F316" s="130" t="s">
        <v>2262</v>
      </c>
      <c r="G316" s="134">
        <v>0</v>
      </c>
      <c r="H316" s="135">
        <v>751000000</v>
      </c>
      <c r="I316" s="136" t="s">
        <v>1933</v>
      </c>
      <c r="J316" s="137" t="s">
        <v>2251</v>
      </c>
      <c r="K316" s="136" t="s">
        <v>1954</v>
      </c>
      <c r="L316" s="130" t="s">
        <v>1955</v>
      </c>
      <c r="M316" s="130" t="s">
        <v>1947</v>
      </c>
      <c r="N316" s="130">
        <v>50</v>
      </c>
      <c r="O316" s="138">
        <v>112</v>
      </c>
      <c r="P316" s="130" t="s">
        <v>770</v>
      </c>
      <c r="Q316" s="157" t="s">
        <v>782</v>
      </c>
      <c r="R316" s="140">
        <v>2200</v>
      </c>
      <c r="S316" s="140">
        <f t="shared" si="29"/>
        <v>1320000</v>
      </c>
      <c r="T316" s="140">
        <f t="shared" si="30"/>
        <v>1478400.0000000002</v>
      </c>
      <c r="U316" s="139">
        <v>2011</v>
      </c>
      <c r="V316" s="141"/>
    </row>
    <row r="317" spans="1:22" s="160" customFormat="1" ht="47.25" customHeight="1">
      <c r="A317" s="129" t="s">
        <v>783</v>
      </c>
      <c r="B317" s="130" t="s">
        <v>766</v>
      </c>
      <c r="C317" s="131" t="s">
        <v>767</v>
      </c>
      <c r="D317" s="156" t="s">
        <v>784</v>
      </c>
      <c r="E317" s="133" t="s">
        <v>785</v>
      </c>
      <c r="F317" s="130" t="s">
        <v>2262</v>
      </c>
      <c r="G317" s="134">
        <v>0</v>
      </c>
      <c r="H317" s="135">
        <v>751000000</v>
      </c>
      <c r="I317" s="136" t="s">
        <v>1933</v>
      </c>
      <c r="J317" s="137" t="s">
        <v>2251</v>
      </c>
      <c r="K317" s="136" t="s">
        <v>1954</v>
      </c>
      <c r="L317" s="130" t="s">
        <v>1955</v>
      </c>
      <c r="M317" s="130" t="s">
        <v>1947</v>
      </c>
      <c r="N317" s="130">
        <v>50</v>
      </c>
      <c r="O317" s="138">
        <v>112</v>
      </c>
      <c r="P317" s="130" t="s">
        <v>770</v>
      </c>
      <c r="Q317" s="157" t="s">
        <v>786</v>
      </c>
      <c r="R317" s="140">
        <v>1250</v>
      </c>
      <c r="S317" s="140">
        <f t="shared" si="29"/>
        <v>1250000</v>
      </c>
      <c r="T317" s="140">
        <f t="shared" si="30"/>
        <v>1400000.0000000002</v>
      </c>
      <c r="U317" s="139">
        <v>2011</v>
      </c>
      <c r="V317" s="141"/>
    </row>
    <row r="318" spans="1:22" s="160" customFormat="1" ht="47.25" customHeight="1">
      <c r="A318" s="129" t="s">
        <v>787</v>
      </c>
      <c r="B318" s="130" t="s">
        <v>766</v>
      </c>
      <c r="C318" s="131" t="s">
        <v>767</v>
      </c>
      <c r="D318" s="156" t="s">
        <v>788</v>
      </c>
      <c r="E318" s="133" t="s">
        <v>789</v>
      </c>
      <c r="F318" s="130" t="s">
        <v>2262</v>
      </c>
      <c r="G318" s="134">
        <v>0</v>
      </c>
      <c r="H318" s="135">
        <v>751000000</v>
      </c>
      <c r="I318" s="136" t="s">
        <v>1933</v>
      </c>
      <c r="J318" s="137" t="s">
        <v>2251</v>
      </c>
      <c r="K318" s="136" t="s">
        <v>1954</v>
      </c>
      <c r="L318" s="130" t="s">
        <v>1955</v>
      </c>
      <c r="M318" s="130" t="s">
        <v>1947</v>
      </c>
      <c r="N318" s="130">
        <v>50</v>
      </c>
      <c r="O318" s="138">
        <v>112</v>
      </c>
      <c r="P318" s="130" t="s">
        <v>770</v>
      </c>
      <c r="Q318" s="157" t="s">
        <v>790</v>
      </c>
      <c r="R318" s="140">
        <v>1200</v>
      </c>
      <c r="S318" s="140">
        <f t="shared" si="29"/>
        <v>3600000</v>
      </c>
      <c r="T318" s="140">
        <f t="shared" si="30"/>
        <v>4032000.0000000005</v>
      </c>
      <c r="U318" s="139">
        <v>2011</v>
      </c>
      <c r="V318" s="141"/>
    </row>
    <row r="319" spans="1:22" s="160" customFormat="1" ht="47.25" customHeight="1">
      <c r="A319" s="129" t="s">
        <v>791</v>
      </c>
      <c r="B319" s="130" t="s">
        <v>766</v>
      </c>
      <c r="C319" s="131" t="s">
        <v>767</v>
      </c>
      <c r="D319" s="156" t="s">
        <v>792</v>
      </c>
      <c r="E319" s="133" t="s">
        <v>793</v>
      </c>
      <c r="F319" s="130" t="s">
        <v>2262</v>
      </c>
      <c r="G319" s="134">
        <v>0</v>
      </c>
      <c r="H319" s="135">
        <v>751000000</v>
      </c>
      <c r="I319" s="136" t="s">
        <v>1933</v>
      </c>
      <c r="J319" s="137" t="s">
        <v>2251</v>
      </c>
      <c r="K319" s="136" t="s">
        <v>1954</v>
      </c>
      <c r="L319" s="130" t="s">
        <v>1955</v>
      </c>
      <c r="M319" s="130" t="s">
        <v>1947</v>
      </c>
      <c r="N319" s="130">
        <v>50</v>
      </c>
      <c r="O319" s="138">
        <v>112</v>
      </c>
      <c r="P319" s="130" t="s">
        <v>770</v>
      </c>
      <c r="Q319" s="157" t="s">
        <v>786</v>
      </c>
      <c r="R319" s="140">
        <v>804</v>
      </c>
      <c r="S319" s="140">
        <f t="shared" si="29"/>
        <v>804000</v>
      </c>
      <c r="T319" s="140">
        <f t="shared" si="30"/>
        <v>900480.0000000001</v>
      </c>
      <c r="U319" s="139">
        <v>2011</v>
      </c>
      <c r="V319" s="141"/>
    </row>
    <row r="320" spans="1:22" s="160" customFormat="1" ht="47.25" customHeight="1">
      <c r="A320" s="129" t="s">
        <v>794</v>
      </c>
      <c r="B320" s="130" t="s">
        <v>766</v>
      </c>
      <c r="C320" s="131" t="s">
        <v>795</v>
      </c>
      <c r="D320" s="156" t="s">
        <v>796</v>
      </c>
      <c r="E320" s="133" t="s">
        <v>797</v>
      </c>
      <c r="F320" s="130" t="s">
        <v>2262</v>
      </c>
      <c r="G320" s="134">
        <v>0</v>
      </c>
      <c r="H320" s="135">
        <v>751000000</v>
      </c>
      <c r="I320" s="136" t="s">
        <v>1933</v>
      </c>
      <c r="J320" s="137" t="s">
        <v>2251</v>
      </c>
      <c r="K320" s="136" t="s">
        <v>1954</v>
      </c>
      <c r="L320" s="130" t="s">
        <v>1955</v>
      </c>
      <c r="M320" s="130" t="s">
        <v>1947</v>
      </c>
      <c r="N320" s="130">
        <v>50</v>
      </c>
      <c r="O320" s="138">
        <v>112</v>
      </c>
      <c r="P320" s="130" t="s">
        <v>770</v>
      </c>
      <c r="Q320" s="157" t="s">
        <v>798</v>
      </c>
      <c r="R320" s="140">
        <v>250</v>
      </c>
      <c r="S320" s="140">
        <f t="shared" si="29"/>
        <v>10000</v>
      </c>
      <c r="T320" s="140">
        <f t="shared" si="30"/>
        <v>11200.000000000002</v>
      </c>
      <c r="U320" s="139">
        <v>2011</v>
      </c>
      <c r="V320" s="141"/>
    </row>
    <row r="321" spans="1:22" s="160" customFormat="1" ht="47.25" customHeight="1">
      <c r="A321" s="129" t="s">
        <v>799</v>
      </c>
      <c r="B321" s="130" t="s">
        <v>766</v>
      </c>
      <c r="C321" s="131" t="s">
        <v>767</v>
      </c>
      <c r="D321" s="156" t="s">
        <v>800</v>
      </c>
      <c r="E321" s="133" t="s">
        <v>801</v>
      </c>
      <c r="F321" s="130" t="s">
        <v>2262</v>
      </c>
      <c r="G321" s="134">
        <v>0</v>
      </c>
      <c r="H321" s="135">
        <v>751000000</v>
      </c>
      <c r="I321" s="136" t="s">
        <v>1933</v>
      </c>
      <c r="J321" s="137" t="s">
        <v>2251</v>
      </c>
      <c r="K321" s="136" t="s">
        <v>1954</v>
      </c>
      <c r="L321" s="130" t="s">
        <v>1955</v>
      </c>
      <c r="M321" s="130" t="s">
        <v>1947</v>
      </c>
      <c r="N321" s="130">
        <v>50</v>
      </c>
      <c r="O321" s="138">
        <v>166</v>
      </c>
      <c r="P321" s="130" t="s">
        <v>802</v>
      </c>
      <c r="Q321" s="157" t="s">
        <v>803</v>
      </c>
      <c r="R321" s="140">
        <v>1340</v>
      </c>
      <c r="S321" s="140">
        <f t="shared" si="29"/>
        <v>33500</v>
      </c>
      <c r="T321" s="140">
        <f t="shared" si="30"/>
        <v>37520</v>
      </c>
      <c r="U321" s="139">
        <v>2011</v>
      </c>
      <c r="V321" s="141"/>
    </row>
    <row r="322" spans="1:22" s="160" customFormat="1" ht="47.25" customHeight="1">
      <c r="A322" s="129" t="s">
        <v>804</v>
      </c>
      <c r="B322" s="130" t="s">
        <v>766</v>
      </c>
      <c r="C322" s="131" t="s">
        <v>767</v>
      </c>
      <c r="D322" s="156" t="s">
        <v>805</v>
      </c>
      <c r="E322" s="133" t="s">
        <v>806</v>
      </c>
      <c r="F322" s="130" t="s">
        <v>2262</v>
      </c>
      <c r="G322" s="134">
        <v>0</v>
      </c>
      <c r="H322" s="135">
        <v>751000000</v>
      </c>
      <c r="I322" s="136" t="s">
        <v>1933</v>
      </c>
      <c r="J322" s="137" t="s">
        <v>1947</v>
      </c>
      <c r="K322" s="136" t="s">
        <v>1954</v>
      </c>
      <c r="L322" s="130" t="s">
        <v>1955</v>
      </c>
      <c r="M322" s="130" t="s">
        <v>1947</v>
      </c>
      <c r="N322" s="130">
        <v>50</v>
      </c>
      <c r="O322" s="138">
        <v>796</v>
      </c>
      <c r="P322" s="130" t="s">
        <v>1957</v>
      </c>
      <c r="Q322" s="157" t="s">
        <v>807</v>
      </c>
      <c r="R322" s="140">
        <v>446</v>
      </c>
      <c r="S322" s="140">
        <f t="shared" si="29"/>
        <v>22300</v>
      </c>
      <c r="T322" s="140">
        <f t="shared" si="30"/>
        <v>24976.000000000004</v>
      </c>
      <c r="U322" s="139">
        <v>2011</v>
      </c>
      <c r="V322" s="141"/>
    </row>
    <row r="323" spans="1:22" s="160" customFormat="1" ht="47.25" customHeight="1">
      <c r="A323" s="129" t="s">
        <v>808</v>
      </c>
      <c r="B323" s="130" t="s">
        <v>766</v>
      </c>
      <c r="C323" s="131" t="s">
        <v>809</v>
      </c>
      <c r="D323" s="156" t="s">
        <v>810</v>
      </c>
      <c r="E323" s="133" t="s">
        <v>811</v>
      </c>
      <c r="F323" s="130" t="s">
        <v>2262</v>
      </c>
      <c r="G323" s="134">
        <v>0</v>
      </c>
      <c r="H323" s="135">
        <v>751000000</v>
      </c>
      <c r="I323" s="136" t="s">
        <v>1933</v>
      </c>
      <c r="J323" s="137" t="s">
        <v>2251</v>
      </c>
      <c r="K323" s="136" t="s">
        <v>1954</v>
      </c>
      <c r="L323" s="130" t="s">
        <v>1955</v>
      </c>
      <c r="M323" s="130" t="s">
        <v>1947</v>
      </c>
      <c r="N323" s="130">
        <v>50</v>
      </c>
      <c r="O323" s="138">
        <v>796</v>
      </c>
      <c r="P323" s="130" t="s">
        <v>1957</v>
      </c>
      <c r="Q323" s="157" t="s">
        <v>807</v>
      </c>
      <c r="R323" s="140">
        <v>446</v>
      </c>
      <c r="S323" s="140">
        <f t="shared" si="29"/>
        <v>22300</v>
      </c>
      <c r="T323" s="140">
        <f t="shared" si="30"/>
        <v>24976.000000000004</v>
      </c>
      <c r="U323" s="139">
        <v>2011</v>
      </c>
      <c r="V323" s="141"/>
    </row>
    <row r="324" spans="1:22" s="160" customFormat="1" ht="47.25" customHeight="1">
      <c r="A324" s="129" t="s">
        <v>812</v>
      </c>
      <c r="B324" s="130" t="s">
        <v>766</v>
      </c>
      <c r="C324" s="131" t="s">
        <v>809</v>
      </c>
      <c r="D324" s="156" t="s">
        <v>813</v>
      </c>
      <c r="E324" s="133" t="s">
        <v>814</v>
      </c>
      <c r="F324" s="130" t="s">
        <v>2262</v>
      </c>
      <c r="G324" s="134">
        <v>0</v>
      </c>
      <c r="H324" s="135">
        <v>751000000</v>
      </c>
      <c r="I324" s="136" t="s">
        <v>1933</v>
      </c>
      <c r="J324" s="137" t="s">
        <v>2251</v>
      </c>
      <c r="K324" s="136" t="s">
        <v>1954</v>
      </c>
      <c r="L324" s="130" t="s">
        <v>1955</v>
      </c>
      <c r="M324" s="130" t="s">
        <v>1947</v>
      </c>
      <c r="N324" s="130">
        <v>50</v>
      </c>
      <c r="O324" s="138">
        <v>796</v>
      </c>
      <c r="P324" s="130" t="s">
        <v>1957</v>
      </c>
      <c r="Q324" s="157">
        <v>50</v>
      </c>
      <c r="R324" s="140">
        <v>536</v>
      </c>
      <c r="S324" s="140">
        <f t="shared" si="29"/>
        <v>26800</v>
      </c>
      <c r="T324" s="140">
        <f t="shared" si="30"/>
        <v>30016.000000000004</v>
      </c>
      <c r="U324" s="139">
        <v>2011</v>
      </c>
      <c r="V324" s="141"/>
    </row>
    <row r="325" spans="1:22" s="160" customFormat="1" ht="47.25" customHeight="1">
      <c r="A325" s="129" t="s">
        <v>815</v>
      </c>
      <c r="B325" s="130" t="s">
        <v>766</v>
      </c>
      <c r="C325" s="131" t="s">
        <v>816</v>
      </c>
      <c r="D325" s="156" t="s">
        <v>817</v>
      </c>
      <c r="E325" s="133" t="s">
        <v>818</v>
      </c>
      <c r="F325" s="130" t="s">
        <v>2262</v>
      </c>
      <c r="G325" s="134">
        <v>0</v>
      </c>
      <c r="H325" s="135">
        <v>751000000</v>
      </c>
      <c r="I325" s="136" t="s">
        <v>1933</v>
      </c>
      <c r="J325" s="137" t="s">
        <v>2251</v>
      </c>
      <c r="K325" s="136" t="s">
        <v>1954</v>
      </c>
      <c r="L325" s="130" t="s">
        <v>1955</v>
      </c>
      <c r="M325" s="130" t="s">
        <v>1947</v>
      </c>
      <c r="N325" s="130">
        <v>50</v>
      </c>
      <c r="O325" s="138">
        <v>796</v>
      </c>
      <c r="P325" s="130" t="s">
        <v>1957</v>
      </c>
      <c r="Q325" s="157" t="s">
        <v>819</v>
      </c>
      <c r="R325" s="140">
        <v>10500</v>
      </c>
      <c r="S325" s="140">
        <f t="shared" si="29"/>
        <v>1050000</v>
      </c>
      <c r="T325" s="140">
        <f t="shared" si="30"/>
        <v>1176000</v>
      </c>
      <c r="U325" s="139">
        <v>2011</v>
      </c>
      <c r="V325" s="141"/>
    </row>
    <row r="326" spans="1:22" s="160" customFormat="1" ht="47.25" customHeight="1">
      <c r="A326" s="129" t="s">
        <v>820</v>
      </c>
      <c r="B326" s="130" t="s">
        <v>766</v>
      </c>
      <c r="C326" s="131" t="s">
        <v>821</v>
      </c>
      <c r="D326" s="156" t="s">
        <v>822</v>
      </c>
      <c r="E326" s="133" t="s">
        <v>823</v>
      </c>
      <c r="F326" s="130" t="s">
        <v>2262</v>
      </c>
      <c r="G326" s="134">
        <v>0</v>
      </c>
      <c r="H326" s="135">
        <v>751000000</v>
      </c>
      <c r="I326" s="136" t="s">
        <v>1933</v>
      </c>
      <c r="J326" s="137" t="s">
        <v>2251</v>
      </c>
      <c r="K326" s="136" t="s">
        <v>1954</v>
      </c>
      <c r="L326" s="130" t="s">
        <v>1955</v>
      </c>
      <c r="M326" s="130" t="s">
        <v>1947</v>
      </c>
      <c r="N326" s="130">
        <v>50</v>
      </c>
      <c r="O326" s="138">
        <v>796</v>
      </c>
      <c r="P326" s="130" t="s">
        <v>1957</v>
      </c>
      <c r="Q326" s="157" t="s">
        <v>824</v>
      </c>
      <c r="R326" s="140">
        <v>13393</v>
      </c>
      <c r="S326" s="140">
        <f t="shared" si="29"/>
        <v>133930</v>
      </c>
      <c r="T326" s="140">
        <f t="shared" si="30"/>
        <v>150001.6</v>
      </c>
      <c r="U326" s="139">
        <v>2011</v>
      </c>
      <c r="V326" s="141"/>
    </row>
    <row r="327" spans="1:22" s="160" customFormat="1" ht="47.25" customHeight="1">
      <c r="A327" s="129" t="s">
        <v>825</v>
      </c>
      <c r="B327" s="130" t="s">
        <v>766</v>
      </c>
      <c r="C327" s="131" t="s">
        <v>1929</v>
      </c>
      <c r="D327" s="156" t="s">
        <v>826</v>
      </c>
      <c r="E327" s="133" t="s">
        <v>827</v>
      </c>
      <c r="F327" s="130" t="s">
        <v>2262</v>
      </c>
      <c r="G327" s="134">
        <v>0</v>
      </c>
      <c r="H327" s="135">
        <v>751000000</v>
      </c>
      <c r="I327" s="136" t="s">
        <v>1933</v>
      </c>
      <c r="J327" s="137" t="s">
        <v>2251</v>
      </c>
      <c r="K327" s="136" t="s">
        <v>1954</v>
      </c>
      <c r="L327" s="130" t="s">
        <v>1955</v>
      </c>
      <c r="M327" s="130" t="s">
        <v>1947</v>
      </c>
      <c r="N327" s="130">
        <v>50</v>
      </c>
      <c r="O327" s="138">
        <v>796</v>
      </c>
      <c r="P327" s="130" t="s">
        <v>1957</v>
      </c>
      <c r="Q327" s="157" t="s">
        <v>828</v>
      </c>
      <c r="R327" s="140">
        <v>2500</v>
      </c>
      <c r="S327" s="140">
        <f t="shared" si="29"/>
        <v>200000</v>
      </c>
      <c r="T327" s="140">
        <f t="shared" si="30"/>
        <v>224000.00000000003</v>
      </c>
      <c r="U327" s="139">
        <v>2011</v>
      </c>
      <c r="V327" s="141"/>
    </row>
    <row r="328" spans="1:22" s="160" customFormat="1" ht="47.25" customHeight="1">
      <c r="A328" s="129" t="s">
        <v>829</v>
      </c>
      <c r="B328" s="130" t="s">
        <v>766</v>
      </c>
      <c r="C328" s="131" t="s">
        <v>821</v>
      </c>
      <c r="D328" s="156" t="s">
        <v>830</v>
      </c>
      <c r="E328" s="133" t="s">
        <v>831</v>
      </c>
      <c r="F328" s="130" t="s">
        <v>2262</v>
      </c>
      <c r="G328" s="134">
        <v>0</v>
      </c>
      <c r="H328" s="135">
        <v>751000000</v>
      </c>
      <c r="I328" s="136" t="s">
        <v>1933</v>
      </c>
      <c r="J328" s="137" t="s">
        <v>2251</v>
      </c>
      <c r="K328" s="136" t="s">
        <v>1954</v>
      </c>
      <c r="L328" s="130" t="s">
        <v>1955</v>
      </c>
      <c r="M328" s="130" t="s">
        <v>1947</v>
      </c>
      <c r="N328" s="130">
        <v>50</v>
      </c>
      <c r="O328" s="138">
        <v>796</v>
      </c>
      <c r="P328" s="130" t="s">
        <v>1957</v>
      </c>
      <c r="Q328" s="157" t="s">
        <v>832</v>
      </c>
      <c r="R328" s="140">
        <v>41964</v>
      </c>
      <c r="S328" s="140">
        <f t="shared" si="29"/>
        <v>83928</v>
      </c>
      <c r="T328" s="140">
        <f t="shared" si="30"/>
        <v>93999.36000000002</v>
      </c>
      <c r="U328" s="139">
        <v>2011</v>
      </c>
      <c r="V328" s="141"/>
    </row>
    <row r="329" spans="1:22" s="160" customFormat="1" ht="47.25" customHeight="1">
      <c r="A329" s="129" t="s">
        <v>833</v>
      </c>
      <c r="B329" s="130" t="s">
        <v>766</v>
      </c>
      <c r="C329" s="131" t="s">
        <v>1929</v>
      </c>
      <c r="D329" s="156" t="s">
        <v>834</v>
      </c>
      <c r="E329" s="133" t="s">
        <v>835</v>
      </c>
      <c r="F329" s="130" t="s">
        <v>2262</v>
      </c>
      <c r="G329" s="134">
        <v>0</v>
      </c>
      <c r="H329" s="135">
        <v>751000000</v>
      </c>
      <c r="I329" s="136" t="s">
        <v>1933</v>
      </c>
      <c r="J329" s="137" t="s">
        <v>2251</v>
      </c>
      <c r="K329" s="136" t="s">
        <v>1954</v>
      </c>
      <c r="L329" s="130" t="s">
        <v>1955</v>
      </c>
      <c r="M329" s="130" t="s">
        <v>1947</v>
      </c>
      <c r="N329" s="130">
        <v>50</v>
      </c>
      <c r="O329" s="138">
        <v>796</v>
      </c>
      <c r="P329" s="130" t="s">
        <v>1957</v>
      </c>
      <c r="Q329" s="157" t="s">
        <v>836</v>
      </c>
      <c r="R329" s="140">
        <v>600</v>
      </c>
      <c r="S329" s="140">
        <f t="shared" si="29"/>
        <v>18000</v>
      </c>
      <c r="T329" s="140">
        <f t="shared" si="30"/>
        <v>20160.000000000004</v>
      </c>
      <c r="U329" s="139">
        <v>2011</v>
      </c>
      <c r="V329" s="141"/>
    </row>
    <row r="330" spans="1:22" s="160" customFormat="1" ht="47.25" customHeight="1">
      <c r="A330" s="129" t="s">
        <v>837</v>
      </c>
      <c r="B330" s="130" t="s">
        <v>766</v>
      </c>
      <c r="C330" s="131" t="s">
        <v>838</v>
      </c>
      <c r="D330" s="156" t="s">
        <v>839</v>
      </c>
      <c r="E330" s="133" t="s">
        <v>840</v>
      </c>
      <c r="F330" s="130" t="s">
        <v>2262</v>
      </c>
      <c r="G330" s="134">
        <v>0</v>
      </c>
      <c r="H330" s="135">
        <v>751000000</v>
      </c>
      <c r="I330" s="136" t="s">
        <v>1933</v>
      </c>
      <c r="J330" s="137" t="s">
        <v>2251</v>
      </c>
      <c r="K330" s="136" t="s">
        <v>1954</v>
      </c>
      <c r="L330" s="130" t="s">
        <v>1955</v>
      </c>
      <c r="M330" s="130" t="s">
        <v>1947</v>
      </c>
      <c r="N330" s="130">
        <v>50</v>
      </c>
      <c r="O330" s="138">
        <v>796</v>
      </c>
      <c r="P330" s="130" t="s">
        <v>1957</v>
      </c>
      <c r="Q330" s="157" t="s">
        <v>841</v>
      </c>
      <c r="R330" s="140">
        <v>8930</v>
      </c>
      <c r="S330" s="140">
        <f t="shared" si="29"/>
        <v>133950</v>
      </c>
      <c r="T330" s="140">
        <f t="shared" si="30"/>
        <v>150024</v>
      </c>
      <c r="U330" s="139">
        <v>2011</v>
      </c>
      <c r="V330" s="141"/>
    </row>
    <row r="331" spans="1:22" s="160" customFormat="1" ht="47.25" customHeight="1">
      <c r="A331" s="129" t="s">
        <v>842</v>
      </c>
      <c r="B331" s="130" t="s">
        <v>766</v>
      </c>
      <c r="C331" s="131" t="s">
        <v>843</v>
      </c>
      <c r="D331" s="156" t="s">
        <v>2681</v>
      </c>
      <c r="E331" s="133" t="s">
        <v>844</v>
      </c>
      <c r="F331" s="130" t="s">
        <v>2262</v>
      </c>
      <c r="G331" s="134">
        <v>0</v>
      </c>
      <c r="H331" s="135">
        <v>751000000</v>
      </c>
      <c r="I331" s="136" t="s">
        <v>1933</v>
      </c>
      <c r="J331" s="137" t="s">
        <v>2251</v>
      </c>
      <c r="K331" s="136" t="s">
        <v>1954</v>
      </c>
      <c r="L331" s="130" t="s">
        <v>1955</v>
      </c>
      <c r="M331" s="130" t="s">
        <v>2584</v>
      </c>
      <c r="N331" s="130">
        <v>50</v>
      </c>
      <c r="O331" s="138">
        <v>796</v>
      </c>
      <c r="P331" s="130" t="s">
        <v>1957</v>
      </c>
      <c r="Q331" s="157" t="s">
        <v>845</v>
      </c>
      <c r="R331" s="140">
        <v>6250</v>
      </c>
      <c r="S331" s="140">
        <f t="shared" si="29"/>
        <v>100000</v>
      </c>
      <c r="T331" s="140">
        <f t="shared" si="30"/>
        <v>112000.00000000001</v>
      </c>
      <c r="U331" s="139">
        <v>2011</v>
      </c>
      <c r="V331" s="141"/>
    </row>
    <row r="332" spans="1:22" s="160" customFormat="1" ht="47.25" customHeight="1">
      <c r="A332" s="129" t="s">
        <v>846</v>
      </c>
      <c r="B332" s="130" t="s">
        <v>766</v>
      </c>
      <c r="C332" s="131" t="s">
        <v>843</v>
      </c>
      <c r="D332" s="156" t="s">
        <v>2681</v>
      </c>
      <c r="E332" s="133" t="s">
        <v>2682</v>
      </c>
      <c r="F332" s="130" t="s">
        <v>2262</v>
      </c>
      <c r="G332" s="134">
        <v>0</v>
      </c>
      <c r="H332" s="135">
        <v>751000000</v>
      </c>
      <c r="I332" s="136" t="s">
        <v>1933</v>
      </c>
      <c r="J332" s="137" t="s">
        <v>2251</v>
      </c>
      <c r="K332" s="136" t="s">
        <v>1954</v>
      </c>
      <c r="L332" s="130" t="s">
        <v>1955</v>
      </c>
      <c r="M332" s="130" t="s">
        <v>2584</v>
      </c>
      <c r="N332" s="130">
        <v>50</v>
      </c>
      <c r="O332" s="138">
        <v>796</v>
      </c>
      <c r="P332" s="130" t="s">
        <v>1957</v>
      </c>
      <c r="Q332" s="157" t="s">
        <v>847</v>
      </c>
      <c r="R332" s="140">
        <v>15000</v>
      </c>
      <c r="S332" s="140">
        <f t="shared" si="29"/>
        <v>540000</v>
      </c>
      <c r="T332" s="140">
        <f t="shared" si="30"/>
        <v>604800</v>
      </c>
      <c r="U332" s="139">
        <v>2011</v>
      </c>
      <c r="V332" s="141"/>
    </row>
    <row r="333" spans="1:22" s="160" customFormat="1" ht="47.25" customHeight="1">
      <c r="A333" s="129" t="s">
        <v>848</v>
      </c>
      <c r="B333" s="130" t="s">
        <v>766</v>
      </c>
      <c r="C333" s="131" t="s">
        <v>843</v>
      </c>
      <c r="D333" s="156" t="s">
        <v>2681</v>
      </c>
      <c r="E333" s="133" t="s">
        <v>849</v>
      </c>
      <c r="F333" s="130" t="s">
        <v>2262</v>
      </c>
      <c r="G333" s="134">
        <v>0</v>
      </c>
      <c r="H333" s="135">
        <v>751000000</v>
      </c>
      <c r="I333" s="136" t="s">
        <v>1933</v>
      </c>
      <c r="J333" s="137" t="s">
        <v>2251</v>
      </c>
      <c r="K333" s="136" t="s">
        <v>1954</v>
      </c>
      <c r="L333" s="130" t="s">
        <v>1955</v>
      </c>
      <c r="M333" s="130" t="s">
        <v>2584</v>
      </c>
      <c r="N333" s="130">
        <v>50</v>
      </c>
      <c r="O333" s="138">
        <v>796</v>
      </c>
      <c r="P333" s="130" t="s">
        <v>1957</v>
      </c>
      <c r="Q333" s="157" t="s">
        <v>850</v>
      </c>
      <c r="R333" s="140">
        <v>25000</v>
      </c>
      <c r="S333" s="140">
        <f t="shared" si="29"/>
        <v>1500000</v>
      </c>
      <c r="T333" s="140">
        <f t="shared" si="30"/>
        <v>1680000.0000000002</v>
      </c>
      <c r="U333" s="139">
        <v>2011</v>
      </c>
      <c r="V333" s="141"/>
    </row>
    <row r="334" spans="1:22" s="160" customFormat="1" ht="47.25" customHeight="1">
      <c r="A334" s="129" t="s">
        <v>851</v>
      </c>
      <c r="B334" s="130" t="s">
        <v>766</v>
      </c>
      <c r="C334" s="131" t="s">
        <v>843</v>
      </c>
      <c r="D334" s="156" t="s">
        <v>2681</v>
      </c>
      <c r="E334" s="133" t="s">
        <v>852</v>
      </c>
      <c r="F334" s="130" t="s">
        <v>2262</v>
      </c>
      <c r="G334" s="134">
        <v>0</v>
      </c>
      <c r="H334" s="135">
        <v>751000000</v>
      </c>
      <c r="I334" s="136" t="s">
        <v>1933</v>
      </c>
      <c r="J334" s="137" t="s">
        <v>2251</v>
      </c>
      <c r="K334" s="136" t="s">
        <v>1954</v>
      </c>
      <c r="L334" s="130" t="s">
        <v>1955</v>
      </c>
      <c r="M334" s="130" t="s">
        <v>2584</v>
      </c>
      <c r="N334" s="130">
        <v>50</v>
      </c>
      <c r="O334" s="138">
        <v>796</v>
      </c>
      <c r="P334" s="130" t="s">
        <v>1957</v>
      </c>
      <c r="Q334" s="157" t="s">
        <v>853</v>
      </c>
      <c r="R334" s="140">
        <v>25000</v>
      </c>
      <c r="S334" s="140">
        <f t="shared" si="29"/>
        <v>1200000</v>
      </c>
      <c r="T334" s="140">
        <f t="shared" si="30"/>
        <v>1344000.0000000002</v>
      </c>
      <c r="U334" s="139">
        <v>2011</v>
      </c>
      <c r="V334" s="141"/>
    </row>
    <row r="335" spans="1:22" s="160" customFormat="1" ht="47.25" customHeight="1">
      <c r="A335" s="129" t="s">
        <v>854</v>
      </c>
      <c r="B335" s="130" t="s">
        <v>766</v>
      </c>
      <c r="C335" s="131" t="s">
        <v>843</v>
      </c>
      <c r="D335" s="156" t="s">
        <v>2681</v>
      </c>
      <c r="E335" s="133" t="s">
        <v>852</v>
      </c>
      <c r="F335" s="130" t="s">
        <v>2262</v>
      </c>
      <c r="G335" s="134">
        <v>0</v>
      </c>
      <c r="H335" s="135">
        <v>751000000</v>
      </c>
      <c r="I335" s="136" t="s">
        <v>1933</v>
      </c>
      <c r="J335" s="137" t="s">
        <v>2251</v>
      </c>
      <c r="K335" s="136" t="s">
        <v>1954</v>
      </c>
      <c r="L335" s="130" t="s">
        <v>1955</v>
      </c>
      <c r="M335" s="130" t="s">
        <v>2584</v>
      </c>
      <c r="N335" s="130">
        <v>50</v>
      </c>
      <c r="O335" s="138">
        <v>796</v>
      </c>
      <c r="P335" s="130" t="s">
        <v>1957</v>
      </c>
      <c r="Q335" s="157" t="s">
        <v>853</v>
      </c>
      <c r="R335" s="140">
        <v>25000</v>
      </c>
      <c r="S335" s="140">
        <f t="shared" si="29"/>
        <v>1200000</v>
      </c>
      <c r="T335" s="140">
        <f t="shared" si="30"/>
        <v>1344000.0000000002</v>
      </c>
      <c r="U335" s="139">
        <v>2011</v>
      </c>
      <c r="V335" s="141"/>
    </row>
    <row r="336" spans="1:22" s="160" customFormat="1" ht="47.25" customHeight="1">
      <c r="A336" s="129" t="s">
        <v>855</v>
      </c>
      <c r="B336" s="130" t="s">
        <v>766</v>
      </c>
      <c r="C336" s="131" t="s">
        <v>843</v>
      </c>
      <c r="D336" s="156" t="s">
        <v>2681</v>
      </c>
      <c r="E336" s="133" t="s">
        <v>856</v>
      </c>
      <c r="F336" s="130" t="s">
        <v>2262</v>
      </c>
      <c r="G336" s="134">
        <v>0</v>
      </c>
      <c r="H336" s="135">
        <v>751000000</v>
      </c>
      <c r="I336" s="136" t="s">
        <v>1933</v>
      </c>
      <c r="J336" s="137" t="s">
        <v>2251</v>
      </c>
      <c r="K336" s="136" t="s">
        <v>1954</v>
      </c>
      <c r="L336" s="130" t="s">
        <v>1955</v>
      </c>
      <c r="M336" s="130" t="s">
        <v>2584</v>
      </c>
      <c r="N336" s="130">
        <v>50</v>
      </c>
      <c r="O336" s="138">
        <v>796</v>
      </c>
      <c r="P336" s="130" t="s">
        <v>1957</v>
      </c>
      <c r="Q336" s="157" t="s">
        <v>798</v>
      </c>
      <c r="R336" s="140">
        <v>28000</v>
      </c>
      <c r="S336" s="140">
        <f t="shared" si="29"/>
        <v>1120000</v>
      </c>
      <c r="T336" s="140">
        <f t="shared" si="30"/>
        <v>1254400.0000000002</v>
      </c>
      <c r="U336" s="139">
        <v>2011</v>
      </c>
      <c r="V336" s="141"/>
    </row>
    <row r="337" spans="1:22" s="160" customFormat="1" ht="47.25" customHeight="1">
      <c r="A337" s="129" t="s">
        <v>857</v>
      </c>
      <c r="B337" s="130" t="s">
        <v>766</v>
      </c>
      <c r="C337" s="131" t="s">
        <v>858</v>
      </c>
      <c r="D337" s="156" t="s">
        <v>859</v>
      </c>
      <c r="E337" s="133" t="s">
        <v>860</v>
      </c>
      <c r="F337" s="130" t="s">
        <v>2262</v>
      </c>
      <c r="G337" s="134">
        <v>0</v>
      </c>
      <c r="H337" s="135">
        <v>751000000</v>
      </c>
      <c r="I337" s="136" t="s">
        <v>1933</v>
      </c>
      <c r="J337" s="137" t="s">
        <v>2251</v>
      </c>
      <c r="K337" s="136" t="s">
        <v>1954</v>
      </c>
      <c r="L337" s="130" t="s">
        <v>1955</v>
      </c>
      <c r="M337" s="130" t="s">
        <v>1947</v>
      </c>
      <c r="N337" s="130">
        <v>50</v>
      </c>
      <c r="O337" s="138">
        <v>796</v>
      </c>
      <c r="P337" s="130" t="s">
        <v>1957</v>
      </c>
      <c r="Q337" s="157" t="s">
        <v>850</v>
      </c>
      <c r="R337" s="140">
        <v>178</v>
      </c>
      <c r="S337" s="140">
        <f t="shared" si="29"/>
        <v>10680</v>
      </c>
      <c r="T337" s="140">
        <f t="shared" si="30"/>
        <v>11961.6</v>
      </c>
      <c r="U337" s="139">
        <v>2011</v>
      </c>
      <c r="V337" s="141"/>
    </row>
    <row r="338" spans="1:22" s="160" customFormat="1" ht="47.25" customHeight="1">
      <c r="A338" s="129" t="s">
        <v>861</v>
      </c>
      <c r="B338" s="130" t="s">
        <v>766</v>
      </c>
      <c r="C338" s="131" t="s">
        <v>858</v>
      </c>
      <c r="D338" s="156" t="s">
        <v>862</v>
      </c>
      <c r="E338" s="133" t="s">
        <v>863</v>
      </c>
      <c r="F338" s="130" t="s">
        <v>2262</v>
      </c>
      <c r="G338" s="134">
        <v>0</v>
      </c>
      <c r="H338" s="135">
        <v>751000000</v>
      </c>
      <c r="I338" s="136" t="s">
        <v>1933</v>
      </c>
      <c r="J338" s="137" t="s">
        <v>2251</v>
      </c>
      <c r="K338" s="136" t="s">
        <v>1954</v>
      </c>
      <c r="L338" s="130" t="s">
        <v>1955</v>
      </c>
      <c r="M338" s="130" t="s">
        <v>1947</v>
      </c>
      <c r="N338" s="130">
        <v>50</v>
      </c>
      <c r="O338" s="138">
        <v>796</v>
      </c>
      <c r="P338" s="130" t="s">
        <v>1957</v>
      </c>
      <c r="Q338" s="157" t="s">
        <v>850</v>
      </c>
      <c r="R338" s="140">
        <v>178</v>
      </c>
      <c r="S338" s="140">
        <f t="shared" si="29"/>
        <v>10680</v>
      </c>
      <c r="T338" s="140">
        <f t="shared" si="30"/>
        <v>11961.6</v>
      </c>
      <c r="U338" s="139">
        <v>2011</v>
      </c>
      <c r="V338" s="141"/>
    </row>
    <row r="339" spans="1:22" s="160" customFormat="1" ht="47.25" customHeight="1">
      <c r="A339" s="129" t="s">
        <v>864</v>
      </c>
      <c r="B339" s="130" t="s">
        <v>766</v>
      </c>
      <c r="C339" s="131" t="s">
        <v>858</v>
      </c>
      <c r="D339" s="156" t="s">
        <v>865</v>
      </c>
      <c r="E339" s="133" t="s">
        <v>866</v>
      </c>
      <c r="F339" s="130" t="s">
        <v>2262</v>
      </c>
      <c r="G339" s="134">
        <v>0</v>
      </c>
      <c r="H339" s="135">
        <v>751000000</v>
      </c>
      <c r="I339" s="136" t="s">
        <v>1933</v>
      </c>
      <c r="J339" s="137" t="s">
        <v>2251</v>
      </c>
      <c r="K339" s="136" t="s">
        <v>1954</v>
      </c>
      <c r="L339" s="130" t="s">
        <v>1955</v>
      </c>
      <c r="M339" s="130" t="s">
        <v>1947</v>
      </c>
      <c r="N339" s="130">
        <v>50</v>
      </c>
      <c r="O339" s="138">
        <v>796</v>
      </c>
      <c r="P339" s="130" t="s">
        <v>1957</v>
      </c>
      <c r="Q339" s="157" t="s">
        <v>850</v>
      </c>
      <c r="R339" s="140">
        <v>133.92857142857142</v>
      </c>
      <c r="S339" s="140">
        <f t="shared" si="29"/>
        <v>8035.714285714285</v>
      </c>
      <c r="T339" s="140">
        <f t="shared" si="30"/>
        <v>9000</v>
      </c>
      <c r="U339" s="139">
        <v>2011</v>
      </c>
      <c r="V339" s="141"/>
    </row>
    <row r="340" spans="1:22" s="160" customFormat="1" ht="47.25" customHeight="1">
      <c r="A340" s="129" t="s">
        <v>867</v>
      </c>
      <c r="B340" s="130" t="s">
        <v>766</v>
      </c>
      <c r="C340" s="131" t="s">
        <v>858</v>
      </c>
      <c r="D340" s="156" t="s">
        <v>868</v>
      </c>
      <c r="E340" s="133" t="s">
        <v>869</v>
      </c>
      <c r="F340" s="130" t="s">
        <v>2262</v>
      </c>
      <c r="G340" s="134">
        <v>0</v>
      </c>
      <c r="H340" s="135">
        <v>751000000</v>
      </c>
      <c r="I340" s="136" t="s">
        <v>1933</v>
      </c>
      <c r="J340" s="137" t="s">
        <v>2251</v>
      </c>
      <c r="K340" s="136" t="s">
        <v>1954</v>
      </c>
      <c r="L340" s="130" t="s">
        <v>1955</v>
      </c>
      <c r="M340" s="130" t="s">
        <v>1947</v>
      </c>
      <c r="N340" s="130">
        <v>50</v>
      </c>
      <c r="O340" s="138">
        <v>796</v>
      </c>
      <c r="P340" s="130" t="s">
        <v>1957</v>
      </c>
      <c r="Q340" s="157" t="s">
        <v>850</v>
      </c>
      <c r="R340" s="140">
        <v>134</v>
      </c>
      <c r="S340" s="140">
        <f t="shared" si="29"/>
        <v>8040</v>
      </c>
      <c r="T340" s="140">
        <f aca="true" t="shared" si="31" ref="T340:T356">S340*1.12</f>
        <v>9004.800000000001</v>
      </c>
      <c r="U340" s="139">
        <v>2011</v>
      </c>
      <c r="V340" s="141"/>
    </row>
    <row r="341" spans="1:22" s="160" customFormat="1" ht="47.25" customHeight="1">
      <c r="A341" s="129" t="s">
        <v>870</v>
      </c>
      <c r="B341" s="130" t="s">
        <v>766</v>
      </c>
      <c r="C341" s="131" t="s">
        <v>858</v>
      </c>
      <c r="D341" s="156" t="s">
        <v>871</v>
      </c>
      <c r="E341" s="133" t="s">
        <v>872</v>
      </c>
      <c r="F341" s="130" t="s">
        <v>2262</v>
      </c>
      <c r="G341" s="134">
        <v>0</v>
      </c>
      <c r="H341" s="135">
        <v>751000000</v>
      </c>
      <c r="I341" s="136" t="s">
        <v>1933</v>
      </c>
      <c r="J341" s="137" t="s">
        <v>2251</v>
      </c>
      <c r="K341" s="136" t="s">
        <v>1954</v>
      </c>
      <c r="L341" s="130" t="s">
        <v>1955</v>
      </c>
      <c r="M341" s="130" t="s">
        <v>1947</v>
      </c>
      <c r="N341" s="130">
        <v>50</v>
      </c>
      <c r="O341" s="138">
        <v>796</v>
      </c>
      <c r="P341" s="130" t="s">
        <v>1957</v>
      </c>
      <c r="Q341" s="157" t="s">
        <v>798</v>
      </c>
      <c r="R341" s="140">
        <v>1607</v>
      </c>
      <c r="S341" s="140">
        <f t="shared" si="29"/>
        <v>64280</v>
      </c>
      <c r="T341" s="140">
        <f t="shared" si="31"/>
        <v>71993.6</v>
      </c>
      <c r="U341" s="139">
        <v>2011</v>
      </c>
      <c r="V341" s="141"/>
    </row>
    <row r="342" spans="1:22" s="160" customFormat="1" ht="47.25" customHeight="1">
      <c r="A342" s="129" t="s">
        <v>873</v>
      </c>
      <c r="B342" s="130" t="s">
        <v>766</v>
      </c>
      <c r="C342" s="131" t="s">
        <v>858</v>
      </c>
      <c r="D342" s="156" t="s">
        <v>874</v>
      </c>
      <c r="E342" s="133" t="s">
        <v>875</v>
      </c>
      <c r="F342" s="130" t="s">
        <v>2262</v>
      </c>
      <c r="G342" s="134">
        <v>0</v>
      </c>
      <c r="H342" s="135">
        <v>751000000</v>
      </c>
      <c r="I342" s="136" t="s">
        <v>1933</v>
      </c>
      <c r="J342" s="137" t="s">
        <v>2251</v>
      </c>
      <c r="K342" s="136" t="s">
        <v>1954</v>
      </c>
      <c r="L342" s="130" t="s">
        <v>1955</v>
      </c>
      <c r="M342" s="130" t="s">
        <v>1947</v>
      </c>
      <c r="N342" s="130">
        <v>50</v>
      </c>
      <c r="O342" s="138">
        <v>796</v>
      </c>
      <c r="P342" s="130" t="s">
        <v>1957</v>
      </c>
      <c r="Q342" s="157" t="s">
        <v>798</v>
      </c>
      <c r="R342" s="140">
        <v>1071</v>
      </c>
      <c r="S342" s="140">
        <f t="shared" si="29"/>
        <v>42840</v>
      </c>
      <c r="T342" s="140">
        <f t="shared" si="31"/>
        <v>47980.8</v>
      </c>
      <c r="U342" s="139">
        <v>2011</v>
      </c>
      <c r="V342" s="141"/>
    </row>
    <row r="343" spans="1:22" s="160" customFormat="1" ht="47.25" customHeight="1">
      <c r="A343" s="129" t="s">
        <v>876</v>
      </c>
      <c r="B343" s="130" t="s">
        <v>766</v>
      </c>
      <c r="C343" s="131" t="s">
        <v>858</v>
      </c>
      <c r="D343" s="156" t="s">
        <v>877</v>
      </c>
      <c r="E343" s="133" t="s">
        <v>878</v>
      </c>
      <c r="F343" s="130" t="s">
        <v>2262</v>
      </c>
      <c r="G343" s="134">
        <v>0</v>
      </c>
      <c r="H343" s="135">
        <v>751000000</v>
      </c>
      <c r="I343" s="136" t="s">
        <v>1933</v>
      </c>
      <c r="J343" s="137" t="s">
        <v>2251</v>
      </c>
      <c r="K343" s="136" t="s">
        <v>1954</v>
      </c>
      <c r="L343" s="130" t="s">
        <v>1955</v>
      </c>
      <c r="M343" s="130" t="s">
        <v>1947</v>
      </c>
      <c r="N343" s="130">
        <v>50</v>
      </c>
      <c r="O343" s="138">
        <v>796</v>
      </c>
      <c r="P343" s="130" t="s">
        <v>1957</v>
      </c>
      <c r="Q343" s="157" t="s">
        <v>798</v>
      </c>
      <c r="R343" s="140">
        <v>1071</v>
      </c>
      <c r="S343" s="140">
        <f t="shared" si="29"/>
        <v>42840</v>
      </c>
      <c r="T343" s="140">
        <f t="shared" si="31"/>
        <v>47980.8</v>
      </c>
      <c r="U343" s="139">
        <v>2011</v>
      </c>
      <c r="V343" s="141"/>
    </row>
    <row r="344" spans="1:22" s="160" customFormat="1" ht="47.25" customHeight="1">
      <c r="A344" s="129" t="s">
        <v>879</v>
      </c>
      <c r="B344" s="130" t="s">
        <v>766</v>
      </c>
      <c r="C344" s="131" t="s">
        <v>858</v>
      </c>
      <c r="D344" s="156" t="s">
        <v>880</v>
      </c>
      <c r="E344" s="133" t="s">
        <v>881</v>
      </c>
      <c r="F344" s="130" t="s">
        <v>2262</v>
      </c>
      <c r="G344" s="134">
        <v>0</v>
      </c>
      <c r="H344" s="135">
        <v>751000000</v>
      </c>
      <c r="I344" s="136" t="s">
        <v>1933</v>
      </c>
      <c r="J344" s="137" t="s">
        <v>2251</v>
      </c>
      <c r="K344" s="136" t="s">
        <v>1954</v>
      </c>
      <c r="L344" s="130" t="s">
        <v>1955</v>
      </c>
      <c r="M344" s="130" t="s">
        <v>1947</v>
      </c>
      <c r="N344" s="130">
        <v>50</v>
      </c>
      <c r="O344" s="138">
        <v>796</v>
      </c>
      <c r="P344" s="130" t="s">
        <v>1957</v>
      </c>
      <c r="Q344" s="157" t="s">
        <v>836</v>
      </c>
      <c r="R344" s="140">
        <v>893</v>
      </c>
      <c r="S344" s="140">
        <f t="shared" si="29"/>
        <v>26790</v>
      </c>
      <c r="T344" s="140">
        <f t="shared" si="31"/>
        <v>30004.800000000003</v>
      </c>
      <c r="U344" s="139">
        <v>2011</v>
      </c>
      <c r="V344" s="141"/>
    </row>
    <row r="345" spans="1:22" s="160" customFormat="1" ht="47.25" customHeight="1">
      <c r="A345" s="129" t="s">
        <v>882</v>
      </c>
      <c r="B345" s="130" t="s">
        <v>766</v>
      </c>
      <c r="C345" s="131" t="s">
        <v>858</v>
      </c>
      <c r="D345" s="156" t="s">
        <v>883</v>
      </c>
      <c r="E345" s="133" t="s">
        <v>884</v>
      </c>
      <c r="F345" s="130" t="s">
        <v>2262</v>
      </c>
      <c r="G345" s="134">
        <v>0</v>
      </c>
      <c r="H345" s="135">
        <v>751000000</v>
      </c>
      <c r="I345" s="136" t="s">
        <v>1933</v>
      </c>
      <c r="J345" s="137" t="s">
        <v>2251</v>
      </c>
      <c r="K345" s="136" t="s">
        <v>1954</v>
      </c>
      <c r="L345" s="130" t="s">
        <v>1955</v>
      </c>
      <c r="M345" s="130" t="s">
        <v>1947</v>
      </c>
      <c r="N345" s="130">
        <v>50</v>
      </c>
      <c r="O345" s="138">
        <v>796</v>
      </c>
      <c r="P345" s="130" t="s">
        <v>1957</v>
      </c>
      <c r="Q345" s="157" t="s">
        <v>798</v>
      </c>
      <c r="R345" s="140">
        <v>1340</v>
      </c>
      <c r="S345" s="140">
        <f t="shared" si="29"/>
        <v>53600</v>
      </c>
      <c r="T345" s="140">
        <f t="shared" si="31"/>
        <v>60032.00000000001</v>
      </c>
      <c r="U345" s="139">
        <v>2011</v>
      </c>
      <c r="V345" s="141"/>
    </row>
    <row r="346" spans="1:22" s="160" customFormat="1" ht="47.25" customHeight="1">
      <c r="A346" s="129" t="s">
        <v>885</v>
      </c>
      <c r="B346" s="130" t="s">
        <v>766</v>
      </c>
      <c r="C346" s="131" t="s">
        <v>858</v>
      </c>
      <c r="D346" s="156" t="s">
        <v>886</v>
      </c>
      <c r="E346" s="133" t="s">
        <v>887</v>
      </c>
      <c r="F346" s="130" t="s">
        <v>2262</v>
      </c>
      <c r="G346" s="134">
        <v>0</v>
      </c>
      <c r="H346" s="135">
        <v>751000000</v>
      </c>
      <c r="I346" s="136" t="s">
        <v>1933</v>
      </c>
      <c r="J346" s="137" t="s">
        <v>2251</v>
      </c>
      <c r="K346" s="136" t="s">
        <v>1954</v>
      </c>
      <c r="L346" s="130" t="s">
        <v>1955</v>
      </c>
      <c r="M346" s="130" t="s">
        <v>1947</v>
      </c>
      <c r="N346" s="130">
        <v>50</v>
      </c>
      <c r="O346" s="138">
        <v>796</v>
      </c>
      <c r="P346" s="130" t="s">
        <v>1957</v>
      </c>
      <c r="Q346" s="157" t="s">
        <v>798</v>
      </c>
      <c r="R346" s="140">
        <v>1340</v>
      </c>
      <c r="S346" s="140">
        <f t="shared" si="29"/>
        <v>53600</v>
      </c>
      <c r="T346" s="140">
        <f t="shared" si="31"/>
        <v>60032.00000000001</v>
      </c>
      <c r="U346" s="139">
        <v>2011</v>
      </c>
      <c r="V346" s="141"/>
    </row>
    <row r="347" spans="1:22" s="160" customFormat="1" ht="47.25" customHeight="1">
      <c r="A347" s="129" t="s">
        <v>888</v>
      </c>
      <c r="B347" s="130" t="s">
        <v>766</v>
      </c>
      <c r="C347" s="131" t="s">
        <v>889</v>
      </c>
      <c r="D347" s="156" t="s">
        <v>890</v>
      </c>
      <c r="E347" s="133" t="s">
        <v>891</v>
      </c>
      <c r="F347" s="130" t="s">
        <v>2262</v>
      </c>
      <c r="G347" s="134">
        <v>0</v>
      </c>
      <c r="H347" s="135">
        <v>751000000</v>
      </c>
      <c r="I347" s="136" t="s">
        <v>1933</v>
      </c>
      <c r="J347" s="137" t="s">
        <v>2251</v>
      </c>
      <c r="K347" s="136" t="s">
        <v>1954</v>
      </c>
      <c r="L347" s="130" t="s">
        <v>1955</v>
      </c>
      <c r="M347" s="130" t="s">
        <v>1947</v>
      </c>
      <c r="N347" s="130">
        <v>50</v>
      </c>
      <c r="O347" s="138">
        <v>796</v>
      </c>
      <c r="P347" s="130" t="s">
        <v>1957</v>
      </c>
      <c r="Q347" s="157" t="s">
        <v>824</v>
      </c>
      <c r="R347" s="140">
        <v>12000</v>
      </c>
      <c r="S347" s="140">
        <f t="shared" si="29"/>
        <v>120000</v>
      </c>
      <c r="T347" s="140">
        <f t="shared" si="31"/>
        <v>134400</v>
      </c>
      <c r="U347" s="139">
        <v>2011</v>
      </c>
      <c r="V347" s="141"/>
    </row>
    <row r="348" spans="1:22" s="160" customFormat="1" ht="47.25" customHeight="1">
      <c r="A348" s="129" t="s">
        <v>892</v>
      </c>
      <c r="B348" s="130" t="s">
        <v>766</v>
      </c>
      <c r="C348" s="131" t="s">
        <v>889</v>
      </c>
      <c r="D348" s="156" t="s">
        <v>893</v>
      </c>
      <c r="E348" s="133" t="s">
        <v>894</v>
      </c>
      <c r="F348" s="130" t="s">
        <v>2262</v>
      </c>
      <c r="G348" s="134">
        <v>0</v>
      </c>
      <c r="H348" s="135">
        <v>751000000</v>
      </c>
      <c r="I348" s="136" t="s">
        <v>1933</v>
      </c>
      <c r="J348" s="137" t="s">
        <v>2251</v>
      </c>
      <c r="K348" s="136" t="s">
        <v>895</v>
      </c>
      <c r="L348" s="130" t="s">
        <v>1955</v>
      </c>
      <c r="M348" s="130" t="s">
        <v>896</v>
      </c>
      <c r="N348" s="130">
        <v>50</v>
      </c>
      <c r="O348" s="138">
        <v>796</v>
      </c>
      <c r="P348" s="130" t="s">
        <v>1957</v>
      </c>
      <c r="Q348" s="157" t="s">
        <v>824</v>
      </c>
      <c r="R348" s="140">
        <v>13000</v>
      </c>
      <c r="S348" s="140">
        <f t="shared" si="29"/>
        <v>130000</v>
      </c>
      <c r="T348" s="140">
        <f t="shared" si="31"/>
        <v>145600</v>
      </c>
      <c r="U348" s="139">
        <v>2011</v>
      </c>
      <c r="V348" s="141"/>
    </row>
    <row r="349" spans="1:22" s="160" customFormat="1" ht="47.25" customHeight="1">
      <c r="A349" s="129" t="s">
        <v>897</v>
      </c>
      <c r="B349" s="130" t="s">
        <v>766</v>
      </c>
      <c r="C349" s="131" t="s">
        <v>889</v>
      </c>
      <c r="D349" s="156" t="s">
        <v>898</v>
      </c>
      <c r="E349" s="133" t="s">
        <v>899</v>
      </c>
      <c r="F349" s="130" t="s">
        <v>2262</v>
      </c>
      <c r="G349" s="134">
        <v>0</v>
      </c>
      <c r="H349" s="135">
        <v>751000000</v>
      </c>
      <c r="I349" s="136" t="s">
        <v>1933</v>
      </c>
      <c r="J349" s="137" t="s">
        <v>2251</v>
      </c>
      <c r="K349" s="136" t="s">
        <v>1954</v>
      </c>
      <c r="L349" s="130" t="s">
        <v>1955</v>
      </c>
      <c r="M349" s="130" t="s">
        <v>1947</v>
      </c>
      <c r="N349" s="130">
        <v>50</v>
      </c>
      <c r="O349" s="138">
        <v>796</v>
      </c>
      <c r="P349" s="130" t="s">
        <v>1957</v>
      </c>
      <c r="Q349" s="157" t="s">
        <v>836</v>
      </c>
      <c r="R349" s="140">
        <v>15000</v>
      </c>
      <c r="S349" s="140">
        <f t="shared" si="29"/>
        <v>450000</v>
      </c>
      <c r="T349" s="140">
        <f t="shared" si="31"/>
        <v>504000.00000000006</v>
      </c>
      <c r="U349" s="139">
        <v>2011</v>
      </c>
      <c r="V349" s="141"/>
    </row>
    <row r="350" spans="1:22" s="160" customFormat="1" ht="47.25" customHeight="1">
      <c r="A350" s="129" t="s">
        <v>900</v>
      </c>
      <c r="B350" s="130" t="s">
        <v>766</v>
      </c>
      <c r="C350" s="131" t="s">
        <v>889</v>
      </c>
      <c r="D350" s="156" t="s">
        <v>901</v>
      </c>
      <c r="E350" s="133" t="s">
        <v>902</v>
      </c>
      <c r="F350" s="130" t="s">
        <v>2262</v>
      </c>
      <c r="G350" s="134">
        <v>0</v>
      </c>
      <c r="H350" s="135">
        <v>751000000</v>
      </c>
      <c r="I350" s="136" t="s">
        <v>1933</v>
      </c>
      <c r="J350" s="137" t="s">
        <v>2251</v>
      </c>
      <c r="K350" s="136" t="s">
        <v>1954</v>
      </c>
      <c r="L350" s="130" t="s">
        <v>1955</v>
      </c>
      <c r="M350" s="130" t="s">
        <v>1947</v>
      </c>
      <c r="N350" s="130">
        <v>50</v>
      </c>
      <c r="O350" s="138">
        <v>796</v>
      </c>
      <c r="P350" s="130" t="s">
        <v>1957</v>
      </c>
      <c r="Q350" s="157" t="s">
        <v>903</v>
      </c>
      <c r="R350" s="140">
        <v>22000</v>
      </c>
      <c r="S350" s="140">
        <f t="shared" si="29"/>
        <v>110000</v>
      </c>
      <c r="T350" s="140">
        <f t="shared" si="31"/>
        <v>123200.00000000001</v>
      </c>
      <c r="U350" s="139">
        <v>2011</v>
      </c>
      <c r="V350" s="141"/>
    </row>
    <row r="351" spans="1:22" s="160" customFormat="1" ht="47.25" customHeight="1">
      <c r="A351" s="129" t="s">
        <v>904</v>
      </c>
      <c r="B351" s="130" t="s">
        <v>766</v>
      </c>
      <c r="C351" s="131" t="s">
        <v>889</v>
      </c>
      <c r="D351" s="156" t="s">
        <v>905</v>
      </c>
      <c r="E351" s="133" t="s">
        <v>906</v>
      </c>
      <c r="F351" s="130" t="s">
        <v>2262</v>
      </c>
      <c r="G351" s="134">
        <v>0</v>
      </c>
      <c r="H351" s="135">
        <v>751000000</v>
      </c>
      <c r="I351" s="136" t="s">
        <v>1933</v>
      </c>
      <c r="J351" s="137" t="s">
        <v>2251</v>
      </c>
      <c r="K351" s="136" t="s">
        <v>1954</v>
      </c>
      <c r="L351" s="130" t="s">
        <v>1955</v>
      </c>
      <c r="M351" s="130" t="s">
        <v>1947</v>
      </c>
      <c r="N351" s="130">
        <v>50</v>
      </c>
      <c r="O351" s="138">
        <v>796</v>
      </c>
      <c r="P351" s="130" t="s">
        <v>1957</v>
      </c>
      <c r="Q351" s="157" t="s">
        <v>824</v>
      </c>
      <c r="R351" s="140">
        <v>28000</v>
      </c>
      <c r="S351" s="140">
        <f t="shared" si="29"/>
        <v>280000</v>
      </c>
      <c r="T351" s="140">
        <f t="shared" si="31"/>
        <v>313600.00000000006</v>
      </c>
      <c r="U351" s="139">
        <v>2011</v>
      </c>
      <c r="V351" s="141"/>
    </row>
    <row r="352" spans="1:22" s="160" customFormat="1" ht="47.25" customHeight="1">
      <c r="A352" s="129" t="s">
        <v>907</v>
      </c>
      <c r="B352" s="130" t="s">
        <v>766</v>
      </c>
      <c r="C352" s="131" t="s">
        <v>889</v>
      </c>
      <c r="D352" s="156" t="s">
        <v>908</v>
      </c>
      <c r="E352" s="133" t="s">
        <v>909</v>
      </c>
      <c r="F352" s="130" t="s">
        <v>2262</v>
      </c>
      <c r="G352" s="134">
        <v>0</v>
      </c>
      <c r="H352" s="135">
        <v>751000000</v>
      </c>
      <c r="I352" s="136" t="s">
        <v>1933</v>
      </c>
      <c r="J352" s="137" t="s">
        <v>2251</v>
      </c>
      <c r="K352" s="136" t="s">
        <v>1954</v>
      </c>
      <c r="L352" s="130" t="s">
        <v>1955</v>
      </c>
      <c r="M352" s="130" t="s">
        <v>1947</v>
      </c>
      <c r="N352" s="130">
        <v>50</v>
      </c>
      <c r="O352" s="138">
        <v>796</v>
      </c>
      <c r="P352" s="130" t="s">
        <v>1957</v>
      </c>
      <c r="Q352" s="157" t="s">
        <v>832</v>
      </c>
      <c r="R352" s="140">
        <v>32000</v>
      </c>
      <c r="S352" s="140">
        <f t="shared" si="29"/>
        <v>64000</v>
      </c>
      <c r="T352" s="140">
        <f t="shared" si="31"/>
        <v>71680</v>
      </c>
      <c r="U352" s="139">
        <v>2011</v>
      </c>
      <c r="V352" s="141"/>
    </row>
    <row r="353" spans="1:22" s="160" customFormat="1" ht="47.25" customHeight="1">
      <c r="A353" s="129" t="s">
        <v>910</v>
      </c>
      <c r="B353" s="130" t="s">
        <v>766</v>
      </c>
      <c r="C353" s="131" t="s">
        <v>889</v>
      </c>
      <c r="D353" s="156" t="s">
        <v>911</v>
      </c>
      <c r="E353" s="133" t="s">
        <v>912</v>
      </c>
      <c r="F353" s="130" t="s">
        <v>2262</v>
      </c>
      <c r="G353" s="134">
        <v>0</v>
      </c>
      <c r="H353" s="135">
        <v>751000000</v>
      </c>
      <c r="I353" s="136" t="s">
        <v>1933</v>
      </c>
      <c r="J353" s="137" t="s">
        <v>2251</v>
      </c>
      <c r="K353" s="136" t="s">
        <v>1954</v>
      </c>
      <c r="L353" s="130" t="s">
        <v>1955</v>
      </c>
      <c r="M353" s="130" t="s">
        <v>1947</v>
      </c>
      <c r="N353" s="130">
        <v>50</v>
      </c>
      <c r="O353" s="138">
        <v>796</v>
      </c>
      <c r="P353" s="130" t="s">
        <v>1957</v>
      </c>
      <c r="Q353" s="157" t="s">
        <v>10</v>
      </c>
      <c r="R353" s="140">
        <v>35000</v>
      </c>
      <c r="S353" s="140">
        <f t="shared" si="29"/>
        <v>700000</v>
      </c>
      <c r="T353" s="140">
        <f t="shared" si="31"/>
        <v>784000.0000000001</v>
      </c>
      <c r="U353" s="139">
        <v>2011</v>
      </c>
      <c r="V353" s="141"/>
    </row>
    <row r="354" spans="1:22" s="160" customFormat="1" ht="47.25" customHeight="1">
      <c r="A354" s="129" t="s">
        <v>913</v>
      </c>
      <c r="B354" s="130" t="s">
        <v>766</v>
      </c>
      <c r="C354" s="131" t="s">
        <v>914</v>
      </c>
      <c r="D354" s="156" t="s">
        <v>915</v>
      </c>
      <c r="E354" s="133" t="s">
        <v>916</v>
      </c>
      <c r="F354" s="130" t="s">
        <v>2262</v>
      </c>
      <c r="G354" s="134">
        <v>0</v>
      </c>
      <c r="H354" s="135">
        <v>751000000</v>
      </c>
      <c r="I354" s="136" t="s">
        <v>1933</v>
      </c>
      <c r="J354" s="137" t="s">
        <v>2251</v>
      </c>
      <c r="K354" s="136" t="s">
        <v>1954</v>
      </c>
      <c r="L354" s="130" t="s">
        <v>1955</v>
      </c>
      <c r="M354" s="130" t="s">
        <v>917</v>
      </c>
      <c r="N354" s="130">
        <v>50</v>
      </c>
      <c r="O354" s="138">
        <v>796</v>
      </c>
      <c r="P354" s="130" t="s">
        <v>1957</v>
      </c>
      <c r="Q354" s="157" t="s">
        <v>903</v>
      </c>
      <c r="R354" s="140">
        <v>45000</v>
      </c>
      <c r="S354" s="140">
        <f t="shared" si="29"/>
        <v>225000</v>
      </c>
      <c r="T354" s="140">
        <f t="shared" si="31"/>
        <v>252000.00000000003</v>
      </c>
      <c r="U354" s="139">
        <v>2011</v>
      </c>
      <c r="V354" s="141"/>
    </row>
    <row r="355" spans="1:22" s="160" customFormat="1" ht="47.25" customHeight="1">
      <c r="A355" s="129" t="s">
        <v>918</v>
      </c>
      <c r="B355" s="130" t="s">
        <v>766</v>
      </c>
      <c r="C355" s="131" t="s">
        <v>919</v>
      </c>
      <c r="D355" s="156" t="s">
        <v>920</v>
      </c>
      <c r="E355" s="133" t="s">
        <v>920</v>
      </c>
      <c r="F355" s="130" t="s">
        <v>2262</v>
      </c>
      <c r="G355" s="134">
        <v>0</v>
      </c>
      <c r="H355" s="135">
        <v>751000000</v>
      </c>
      <c r="I355" s="136" t="s">
        <v>1933</v>
      </c>
      <c r="J355" s="137" t="s">
        <v>2251</v>
      </c>
      <c r="K355" s="136" t="s">
        <v>921</v>
      </c>
      <c r="L355" s="130" t="s">
        <v>1955</v>
      </c>
      <c r="M355" s="130" t="s">
        <v>896</v>
      </c>
      <c r="N355" s="130">
        <v>50</v>
      </c>
      <c r="O355" s="138"/>
      <c r="P355" s="130" t="s">
        <v>1957</v>
      </c>
      <c r="Q355" s="157"/>
      <c r="R355" s="140"/>
      <c r="S355" s="140">
        <v>2300000</v>
      </c>
      <c r="T355" s="140">
        <f t="shared" si="31"/>
        <v>2576000.0000000005</v>
      </c>
      <c r="U355" s="139">
        <v>2011</v>
      </c>
      <c r="V355" s="141"/>
    </row>
    <row r="356" spans="1:22" s="160" customFormat="1" ht="47.25" customHeight="1">
      <c r="A356" s="129" t="s">
        <v>922</v>
      </c>
      <c r="B356" s="130" t="s">
        <v>766</v>
      </c>
      <c r="C356" s="131" t="s">
        <v>821</v>
      </c>
      <c r="D356" s="156" t="s">
        <v>923</v>
      </c>
      <c r="E356" s="133" t="s">
        <v>924</v>
      </c>
      <c r="F356" s="130" t="s">
        <v>2262</v>
      </c>
      <c r="G356" s="134">
        <v>0</v>
      </c>
      <c r="H356" s="135">
        <v>751000000</v>
      </c>
      <c r="I356" s="136" t="s">
        <v>1933</v>
      </c>
      <c r="J356" s="137" t="s">
        <v>2251</v>
      </c>
      <c r="K356" s="136" t="s">
        <v>1954</v>
      </c>
      <c r="L356" s="130" t="s">
        <v>1955</v>
      </c>
      <c r="M356" s="130" t="s">
        <v>1947</v>
      </c>
      <c r="N356" s="130">
        <v>50</v>
      </c>
      <c r="O356" s="138"/>
      <c r="P356" s="130" t="s">
        <v>1957</v>
      </c>
      <c r="Q356" s="157"/>
      <c r="R356" s="140"/>
      <c r="S356" s="140">
        <v>2500000</v>
      </c>
      <c r="T356" s="140">
        <f t="shared" si="31"/>
        <v>2800000.0000000005</v>
      </c>
      <c r="U356" s="139">
        <v>2011</v>
      </c>
      <c r="V356" s="141"/>
    </row>
    <row r="357" spans="1:22" s="150" customFormat="1" ht="47.25" customHeight="1">
      <c r="A357" s="123"/>
      <c r="B357" s="124" t="s">
        <v>925</v>
      </c>
      <c r="C357" s="186"/>
      <c r="D357" s="123"/>
      <c r="E357" s="123"/>
      <c r="G357" s="187"/>
      <c r="I357" s="123"/>
      <c r="K357" s="123"/>
      <c r="O357" s="188"/>
      <c r="Q357" s="166"/>
      <c r="R357" s="189"/>
      <c r="S357" s="189"/>
      <c r="T357" s="189"/>
      <c r="U357" s="190"/>
      <c r="V357" s="149"/>
    </row>
    <row r="358" spans="1:22" s="160" customFormat="1" ht="47.25" customHeight="1">
      <c r="A358" s="129" t="s">
        <v>926</v>
      </c>
      <c r="B358" s="132" t="s">
        <v>1928</v>
      </c>
      <c r="C358" s="131" t="s">
        <v>927</v>
      </c>
      <c r="D358" s="132" t="s">
        <v>928</v>
      </c>
      <c r="E358" s="152" t="s">
        <v>929</v>
      </c>
      <c r="F358" s="130" t="s">
        <v>1932</v>
      </c>
      <c r="G358" s="134">
        <v>100</v>
      </c>
      <c r="H358" s="135">
        <v>751000000</v>
      </c>
      <c r="I358" s="136" t="s">
        <v>1933</v>
      </c>
      <c r="J358" s="137" t="s">
        <v>1953</v>
      </c>
      <c r="K358" s="130" t="s">
        <v>930</v>
      </c>
      <c r="L358" s="130" t="s">
        <v>2215</v>
      </c>
      <c r="M358" s="130" t="s">
        <v>1947</v>
      </c>
      <c r="N358" s="130">
        <v>0</v>
      </c>
      <c r="O358" s="138">
        <v>172</v>
      </c>
      <c r="P358" s="130" t="s">
        <v>931</v>
      </c>
      <c r="Q358" s="139">
        <v>3700</v>
      </c>
      <c r="R358" s="140">
        <f>S358/Q358</f>
        <v>109116.90627837839</v>
      </c>
      <c r="S358" s="140">
        <v>403732553.23</v>
      </c>
      <c r="T358" s="140">
        <f aca="true" t="shared" si="32" ref="T358:T363">S358*1.12</f>
        <v>452180459.6176001</v>
      </c>
      <c r="U358" s="139">
        <v>2010</v>
      </c>
      <c r="V358" s="143"/>
    </row>
    <row r="359" spans="1:22" s="160" customFormat="1" ht="47.25" customHeight="1">
      <c r="A359" s="129" t="s">
        <v>2665</v>
      </c>
      <c r="B359" s="132" t="s">
        <v>1928</v>
      </c>
      <c r="C359" s="131" t="s">
        <v>927</v>
      </c>
      <c r="D359" s="132" t="s">
        <v>928</v>
      </c>
      <c r="E359" s="152" t="s">
        <v>929</v>
      </c>
      <c r="F359" s="130" t="s">
        <v>1932</v>
      </c>
      <c r="G359" s="134">
        <v>100</v>
      </c>
      <c r="H359" s="135">
        <v>751000000</v>
      </c>
      <c r="I359" s="136" t="s">
        <v>1933</v>
      </c>
      <c r="J359" s="137" t="s">
        <v>1953</v>
      </c>
      <c r="K359" s="130" t="s">
        <v>930</v>
      </c>
      <c r="L359" s="130" t="s">
        <v>2215</v>
      </c>
      <c r="M359" s="130" t="s">
        <v>1947</v>
      </c>
      <c r="N359" s="130">
        <v>0</v>
      </c>
      <c r="O359" s="138">
        <v>172</v>
      </c>
      <c r="P359" s="130" t="s">
        <v>931</v>
      </c>
      <c r="Q359" s="139"/>
      <c r="R359" s="140"/>
      <c r="S359" s="140">
        <v>282675144.29</v>
      </c>
      <c r="T359" s="140">
        <f t="shared" si="32"/>
        <v>316596161.60480005</v>
      </c>
      <c r="U359" s="139">
        <v>2010</v>
      </c>
      <c r="V359" s="143"/>
    </row>
    <row r="360" spans="1:22" s="160" customFormat="1" ht="47.25" customHeight="1">
      <c r="A360" s="129" t="s">
        <v>932</v>
      </c>
      <c r="B360" s="132" t="s">
        <v>1928</v>
      </c>
      <c r="C360" s="131" t="s">
        <v>927</v>
      </c>
      <c r="D360" s="132" t="s">
        <v>928</v>
      </c>
      <c r="E360" s="152" t="s">
        <v>929</v>
      </c>
      <c r="F360" s="130" t="s">
        <v>1932</v>
      </c>
      <c r="G360" s="134">
        <v>100</v>
      </c>
      <c r="H360" s="135">
        <v>751000000</v>
      </c>
      <c r="I360" s="136" t="s">
        <v>1933</v>
      </c>
      <c r="J360" s="137" t="s">
        <v>1953</v>
      </c>
      <c r="K360" s="130" t="s">
        <v>933</v>
      </c>
      <c r="L360" s="130" t="s">
        <v>2215</v>
      </c>
      <c r="M360" s="130" t="s">
        <v>1947</v>
      </c>
      <c r="N360" s="130">
        <v>0</v>
      </c>
      <c r="O360" s="138">
        <v>172</v>
      </c>
      <c r="P360" s="130" t="s">
        <v>931</v>
      </c>
      <c r="Q360" s="139">
        <v>1860</v>
      </c>
      <c r="R360" s="140">
        <f>S360/Q360</f>
        <v>134087.57410215054</v>
      </c>
      <c r="S360" s="140">
        <v>249402887.83</v>
      </c>
      <c r="T360" s="140">
        <f t="shared" si="32"/>
        <v>279331234.36960006</v>
      </c>
      <c r="U360" s="139">
        <v>2010</v>
      </c>
      <c r="V360" s="143"/>
    </row>
    <row r="361" spans="1:22" s="160" customFormat="1" ht="47.25" customHeight="1">
      <c r="A361" s="129" t="s">
        <v>2666</v>
      </c>
      <c r="B361" s="132" t="s">
        <v>1928</v>
      </c>
      <c r="C361" s="131" t="s">
        <v>927</v>
      </c>
      <c r="D361" s="132" t="s">
        <v>928</v>
      </c>
      <c r="E361" s="152" t="s">
        <v>929</v>
      </c>
      <c r="F361" s="130" t="s">
        <v>1932</v>
      </c>
      <c r="G361" s="134">
        <v>100</v>
      </c>
      <c r="H361" s="135">
        <v>751000000</v>
      </c>
      <c r="I361" s="136" t="s">
        <v>1933</v>
      </c>
      <c r="J361" s="137" t="s">
        <v>1953</v>
      </c>
      <c r="K361" s="130" t="s">
        <v>933</v>
      </c>
      <c r="L361" s="130" t="s">
        <v>2215</v>
      </c>
      <c r="M361" s="130" t="s">
        <v>1947</v>
      </c>
      <c r="N361" s="130">
        <v>0</v>
      </c>
      <c r="O361" s="138">
        <v>172</v>
      </c>
      <c r="P361" s="130" t="s">
        <v>931</v>
      </c>
      <c r="Q361" s="139"/>
      <c r="R361" s="140"/>
      <c r="S361" s="140">
        <f>25700837.03+252975490.83</f>
        <v>278676327.86</v>
      </c>
      <c r="T361" s="140">
        <f t="shared" si="32"/>
        <v>312117487.20320004</v>
      </c>
      <c r="U361" s="139">
        <v>2011</v>
      </c>
      <c r="V361" s="143"/>
    </row>
    <row r="362" spans="1:22" s="160" customFormat="1" ht="47.25" customHeight="1">
      <c r="A362" s="129" t="s">
        <v>934</v>
      </c>
      <c r="B362" s="132" t="s">
        <v>1928</v>
      </c>
      <c r="C362" s="131" t="s">
        <v>927</v>
      </c>
      <c r="D362" s="132" t="s">
        <v>928</v>
      </c>
      <c r="E362" s="152" t="s">
        <v>929</v>
      </c>
      <c r="F362" s="130" t="s">
        <v>1932</v>
      </c>
      <c r="G362" s="134">
        <v>100</v>
      </c>
      <c r="H362" s="135">
        <v>751000000</v>
      </c>
      <c r="I362" s="136" t="s">
        <v>1933</v>
      </c>
      <c r="J362" s="137" t="s">
        <v>1953</v>
      </c>
      <c r="K362" s="130" t="s">
        <v>2214</v>
      </c>
      <c r="L362" s="130" t="s">
        <v>2215</v>
      </c>
      <c r="M362" s="130" t="s">
        <v>1947</v>
      </c>
      <c r="N362" s="130">
        <v>0</v>
      </c>
      <c r="O362" s="138">
        <v>172</v>
      </c>
      <c r="P362" s="130" t="s">
        <v>931</v>
      </c>
      <c r="Q362" s="139">
        <v>71449</v>
      </c>
      <c r="R362" s="140">
        <f>S362/Q362</f>
        <v>72017.82607622219</v>
      </c>
      <c r="S362" s="140">
        <v>5145601655.32</v>
      </c>
      <c r="T362" s="140">
        <f t="shared" si="32"/>
        <v>5763073853.9584</v>
      </c>
      <c r="U362" s="139">
        <v>2010</v>
      </c>
      <c r="V362" s="143"/>
    </row>
    <row r="363" spans="1:22" s="160" customFormat="1" ht="47.25" customHeight="1">
      <c r="A363" s="129" t="s">
        <v>2667</v>
      </c>
      <c r="B363" s="132" t="s">
        <v>1928</v>
      </c>
      <c r="C363" s="131" t="s">
        <v>927</v>
      </c>
      <c r="D363" s="132" t="s">
        <v>928</v>
      </c>
      <c r="E363" s="152" t="s">
        <v>929</v>
      </c>
      <c r="F363" s="130" t="s">
        <v>1932</v>
      </c>
      <c r="G363" s="134">
        <v>100</v>
      </c>
      <c r="H363" s="135">
        <v>751000000</v>
      </c>
      <c r="I363" s="136" t="s">
        <v>1933</v>
      </c>
      <c r="J363" s="137" t="s">
        <v>1953</v>
      </c>
      <c r="K363" s="130" t="s">
        <v>2214</v>
      </c>
      <c r="L363" s="130" t="s">
        <v>2215</v>
      </c>
      <c r="M363" s="130" t="s">
        <v>1947</v>
      </c>
      <c r="N363" s="130">
        <v>0</v>
      </c>
      <c r="O363" s="138">
        <v>172</v>
      </c>
      <c r="P363" s="130" t="s">
        <v>931</v>
      </c>
      <c r="Q363" s="139">
        <v>16877</v>
      </c>
      <c r="R363" s="140">
        <f>S363/Q363</f>
        <v>128020.73678260353</v>
      </c>
      <c r="S363" s="140">
        <v>2160605974.68</v>
      </c>
      <c r="T363" s="140">
        <f t="shared" si="32"/>
        <v>2419878691.6416</v>
      </c>
      <c r="U363" s="139">
        <v>2011</v>
      </c>
      <c r="V363" s="143"/>
    </row>
    <row r="364" spans="1:22" s="160" customFormat="1" ht="47.25" customHeight="1">
      <c r="A364" s="129" t="s">
        <v>935</v>
      </c>
      <c r="B364" s="132" t="s">
        <v>1928</v>
      </c>
      <c r="C364" s="131" t="s">
        <v>927</v>
      </c>
      <c r="D364" s="132" t="s">
        <v>928</v>
      </c>
      <c r="E364" s="152" t="s">
        <v>929</v>
      </c>
      <c r="F364" s="130" t="s">
        <v>1932</v>
      </c>
      <c r="G364" s="134">
        <v>100</v>
      </c>
      <c r="H364" s="135">
        <v>751000000</v>
      </c>
      <c r="I364" s="136" t="s">
        <v>1933</v>
      </c>
      <c r="J364" s="137" t="s">
        <v>1953</v>
      </c>
      <c r="K364" s="130" t="s">
        <v>936</v>
      </c>
      <c r="L364" s="130" t="s">
        <v>2215</v>
      </c>
      <c r="M364" s="130" t="s">
        <v>1947</v>
      </c>
      <c r="N364" s="130">
        <v>0</v>
      </c>
      <c r="O364" s="138">
        <v>172</v>
      </c>
      <c r="P364" s="130" t="s">
        <v>931</v>
      </c>
      <c r="Q364" s="139">
        <v>29976</v>
      </c>
      <c r="R364" s="140">
        <f>S364/Q364</f>
        <v>70381.38505671204</v>
      </c>
      <c r="S364" s="140">
        <v>2109752398.46</v>
      </c>
      <c r="T364" s="140">
        <f aca="true" t="shared" si="33" ref="T364:T404">S364*1.12</f>
        <v>2362922686.2752004</v>
      </c>
      <c r="U364" s="139">
        <v>2010</v>
      </c>
      <c r="V364" s="143"/>
    </row>
    <row r="365" spans="1:22" s="160" customFormat="1" ht="47.25" customHeight="1">
      <c r="A365" s="129" t="s">
        <v>2668</v>
      </c>
      <c r="B365" s="132" t="s">
        <v>1928</v>
      </c>
      <c r="C365" s="131" t="s">
        <v>927</v>
      </c>
      <c r="D365" s="132" t="s">
        <v>928</v>
      </c>
      <c r="E365" s="152" t="s">
        <v>929</v>
      </c>
      <c r="F365" s="130" t="s">
        <v>1932</v>
      </c>
      <c r="G365" s="134">
        <v>100</v>
      </c>
      <c r="H365" s="135">
        <v>751000000</v>
      </c>
      <c r="I365" s="136" t="s">
        <v>1933</v>
      </c>
      <c r="J365" s="137" t="s">
        <v>1953</v>
      </c>
      <c r="K365" s="130" t="s">
        <v>936</v>
      </c>
      <c r="L365" s="130" t="s">
        <v>2215</v>
      </c>
      <c r="M365" s="130" t="s">
        <v>1947</v>
      </c>
      <c r="N365" s="130">
        <v>0</v>
      </c>
      <c r="O365" s="138">
        <v>172</v>
      </c>
      <c r="P365" s="130" t="s">
        <v>931</v>
      </c>
      <c r="Q365" s="139"/>
      <c r="R365" s="140"/>
      <c r="S365" s="140">
        <v>1269489380.25</v>
      </c>
      <c r="T365" s="140">
        <f>S365*1.12</f>
        <v>1421828105.88</v>
      </c>
      <c r="U365" s="139">
        <v>2011</v>
      </c>
      <c r="V365" s="143"/>
    </row>
    <row r="366" spans="1:22" s="160" customFormat="1" ht="47.25" customHeight="1">
      <c r="A366" s="129" t="s">
        <v>937</v>
      </c>
      <c r="B366" s="132" t="s">
        <v>1928</v>
      </c>
      <c r="C366" s="131" t="s">
        <v>927</v>
      </c>
      <c r="D366" s="132" t="s">
        <v>928</v>
      </c>
      <c r="E366" s="152" t="s">
        <v>929</v>
      </c>
      <c r="F366" s="130" t="s">
        <v>1932</v>
      </c>
      <c r="G366" s="134">
        <v>100</v>
      </c>
      <c r="H366" s="135">
        <v>751000000</v>
      </c>
      <c r="I366" s="136" t="s">
        <v>1933</v>
      </c>
      <c r="J366" s="137" t="s">
        <v>1953</v>
      </c>
      <c r="K366" s="130" t="s">
        <v>938</v>
      </c>
      <c r="L366" s="191" t="s">
        <v>2215</v>
      </c>
      <c r="M366" s="191" t="s">
        <v>1947</v>
      </c>
      <c r="N366" s="136">
        <v>0</v>
      </c>
      <c r="O366" s="138">
        <v>172</v>
      </c>
      <c r="P366" s="130" t="s">
        <v>931</v>
      </c>
      <c r="Q366" s="139">
        <v>12924</v>
      </c>
      <c r="R366" s="140">
        <f>S366/Q366</f>
        <v>68126.64264778707</v>
      </c>
      <c r="S366" s="140">
        <v>880468729.58</v>
      </c>
      <c r="T366" s="140">
        <f t="shared" si="33"/>
        <v>986124977.1296002</v>
      </c>
      <c r="U366" s="139">
        <v>2010</v>
      </c>
      <c r="V366" s="143"/>
    </row>
    <row r="367" spans="1:22" s="160" customFormat="1" ht="47.25" customHeight="1">
      <c r="A367" s="129" t="s">
        <v>2669</v>
      </c>
      <c r="B367" s="132" t="s">
        <v>1928</v>
      </c>
      <c r="C367" s="131" t="s">
        <v>927</v>
      </c>
      <c r="D367" s="132" t="s">
        <v>928</v>
      </c>
      <c r="E367" s="152" t="s">
        <v>929</v>
      </c>
      <c r="F367" s="130" t="s">
        <v>1932</v>
      </c>
      <c r="G367" s="134">
        <v>100</v>
      </c>
      <c r="H367" s="135">
        <v>751000000</v>
      </c>
      <c r="I367" s="136" t="s">
        <v>1933</v>
      </c>
      <c r="J367" s="137" t="s">
        <v>1953</v>
      </c>
      <c r="K367" s="130" t="s">
        <v>938</v>
      </c>
      <c r="L367" s="191" t="s">
        <v>2215</v>
      </c>
      <c r="M367" s="191" t="s">
        <v>1947</v>
      </c>
      <c r="N367" s="136">
        <v>0</v>
      </c>
      <c r="O367" s="138">
        <v>172</v>
      </c>
      <c r="P367" s="130" t="s">
        <v>931</v>
      </c>
      <c r="Q367" s="139"/>
      <c r="R367" s="140"/>
      <c r="S367" s="140">
        <f>265031176.99+970114285.58</f>
        <v>1235145462.5700002</v>
      </c>
      <c r="T367" s="140">
        <f t="shared" si="33"/>
        <v>1383362918.0784004</v>
      </c>
      <c r="U367" s="139">
        <v>2011</v>
      </c>
      <c r="V367" s="143"/>
    </row>
    <row r="368" spans="1:22" s="160" customFormat="1" ht="47.25" customHeight="1">
      <c r="A368" s="129" t="s">
        <v>939</v>
      </c>
      <c r="B368" s="132" t="s">
        <v>1928</v>
      </c>
      <c r="C368" s="131" t="s">
        <v>927</v>
      </c>
      <c r="D368" s="132" t="s">
        <v>928</v>
      </c>
      <c r="E368" s="152" t="s">
        <v>929</v>
      </c>
      <c r="F368" s="130" t="s">
        <v>1932</v>
      </c>
      <c r="G368" s="134">
        <v>100</v>
      </c>
      <c r="H368" s="135">
        <v>751000000</v>
      </c>
      <c r="I368" s="136" t="s">
        <v>1933</v>
      </c>
      <c r="J368" s="137" t="s">
        <v>1953</v>
      </c>
      <c r="K368" s="130" t="s">
        <v>940</v>
      </c>
      <c r="L368" s="130" t="s">
        <v>2215</v>
      </c>
      <c r="M368" s="130" t="s">
        <v>1947</v>
      </c>
      <c r="N368" s="130">
        <v>0</v>
      </c>
      <c r="O368" s="138">
        <v>172</v>
      </c>
      <c r="P368" s="130" t="s">
        <v>931</v>
      </c>
      <c r="Q368" s="139">
        <v>857.6735573321607</v>
      </c>
      <c r="R368" s="140">
        <v>55781.709921029826</v>
      </c>
      <c r="S368" s="140">
        <v>50781436.19986295</v>
      </c>
      <c r="T368" s="140">
        <f t="shared" si="33"/>
        <v>56875208.54384651</v>
      </c>
      <c r="U368" s="139">
        <v>2010</v>
      </c>
      <c r="V368" s="143"/>
    </row>
    <row r="369" spans="1:22" s="160" customFormat="1" ht="47.25" customHeight="1">
      <c r="A369" s="129" t="s">
        <v>941</v>
      </c>
      <c r="B369" s="132" t="s">
        <v>1928</v>
      </c>
      <c r="C369" s="131" t="s">
        <v>927</v>
      </c>
      <c r="D369" s="132" t="s">
        <v>928</v>
      </c>
      <c r="E369" s="152" t="s">
        <v>929</v>
      </c>
      <c r="F369" s="130" t="s">
        <v>1932</v>
      </c>
      <c r="G369" s="134">
        <v>100</v>
      </c>
      <c r="H369" s="135">
        <v>751000000</v>
      </c>
      <c r="I369" s="136" t="s">
        <v>1933</v>
      </c>
      <c r="J369" s="137" t="s">
        <v>1953</v>
      </c>
      <c r="K369" s="130" t="s">
        <v>942</v>
      </c>
      <c r="L369" s="130" t="s">
        <v>2215</v>
      </c>
      <c r="M369" s="130" t="s">
        <v>1947</v>
      </c>
      <c r="N369" s="130">
        <v>0</v>
      </c>
      <c r="O369" s="138">
        <v>172</v>
      </c>
      <c r="P369" s="130" t="s">
        <v>931</v>
      </c>
      <c r="Q369" s="139">
        <v>770.508185607478</v>
      </c>
      <c r="R369" s="140">
        <v>84699.56000554092</v>
      </c>
      <c r="S369" s="140">
        <v>30637254.381107546</v>
      </c>
      <c r="T369" s="140">
        <f t="shared" si="33"/>
        <v>34313724.90684046</v>
      </c>
      <c r="U369" s="139">
        <v>2010</v>
      </c>
      <c r="V369" s="143"/>
    </row>
    <row r="370" spans="1:22" s="160" customFormat="1" ht="47.25" customHeight="1">
      <c r="A370" s="129" t="s">
        <v>943</v>
      </c>
      <c r="B370" s="132" t="s">
        <v>1928</v>
      </c>
      <c r="C370" s="131" t="s">
        <v>927</v>
      </c>
      <c r="D370" s="132" t="s">
        <v>928</v>
      </c>
      <c r="E370" s="152" t="s">
        <v>929</v>
      </c>
      <c r="F370" s="130" t="s">
        <v>1932</v>
      </c>
      <c r="G370" s="134">
        <v>100</v>
      </c>
      <c r="H370" s="135">
        <v>751000000</v>
      </c>
      <c r="I370" s="136" t="s">
        <v>1933</v>
      </c>
      <c r="J370" s="137" t="s">
        <v>1953</v>
      </c>
      <c r="K370" s="130" t="s">
        <v>944</v>
      </c>
      <c r="L370" s="130" t="s">
        <v>2215</v>
      </c>
      <c r="M370" s="130" t="s">
        <v>1947</v>
      </c>
      <c r="N370" s="130">
        <v>0</v>
      </c>
      <c r="O370" s="138">
        <v>172</v>
      </c>
      <c r="P370" s="130" t="s">
        <v>931</v>
      </c>
      <c r="Q370" s="139">
        <v>2391.2441859217556</v>
      </c>
      <c r="R370" s="140">
        <v>60166.45611514427</v>
      </c>
      <c r="S370" s="140">
        <v>100600046</v>
      </c>
      <c r="T370" s="140">
        <f>S370*1.12</f>
        <v>112672051.52000001</v>
      </c>
      <c r="U370" s="139">
        <v>2010</v>
      </c>
      <c r="V370" s="143"/>
    </row>
    <row r="371" spans="1:22" s="160" customFormat="1" ht="47.25" customHeight="1">
      <c r="A371" s="129" t="s">
        <v>2674</v>
      </c>
      <c r="B371" s="132" t="s">
        <v>1928</v>
      </c>
      <c r="C371" s="131" t="s">
        <v>927</v>
      </c>
      <c r="D371" s="132" t="s">
        <v>928</v>
      </c>
      <c r="E371" s="152" t="s">
        <v>929</v>
      </c>
      <c r="F371" s="130" t="s">
        <v>1932</v>
      </c>
      <c r="G371" s="134">
        <v>100</v>
      </c>
      <c r="H371" s="135">
        <v>751000000</v>
      </c>
      <c r="I371" s="136" t="s">
        <v>1933</v>
      </c>
      <c r="J371" s="137" t="s">
        <v>1953</v>
      </c>
      <c r="K371" s="130" t="s">
        <v>944</v>
      </c>
      <c r="L371" s="130" t="s">
        <v>2215</v>
      </c>
      <c r="M371" s="130" t="s">
        <v>1947</v>
      </c>
      <c r="N371" s="130">
        <v>0</v>
      </c>
      <c r="O371" s="138">
        <v>172</v>
      </c>
      <c r="P371" s="130" t="s">
        <v>931</v>
      </c>
      <c r="Q371" s="139">
        <v>2391.2441859217556</v>
      </c>
      <c r="R371" s="140">
        <f>S371/Q371</f>
        <v>153248.90956660788</v>
      </c>
      <c r="S371" s="140">
        <v>366455564</v>
      </c>
      <c r="T371" s="140">
        <f>S371*1.12</f>
        <v>410430231.68000007</v>
      </c>
      <c r="U371" s="139">
        <v>2011</v>
      </c>
      <c r="V371" s="143"/>
    </row>
    <row r="372" spans="1:22" s="160" customFormat="1" ht="47.25" customHeight="1">
      <c r="A372" s="129" t="s">
        <v>945</v>
      </c>
      <c r="B372" s="132" t="s">
        <v>1928</v>
      </c>
      <c r="C372" s="131" t="s">
        <v>927</v>
      </c>
      <c r="D372" s="132" t="s">
        <v>928</v>
      </c>
      <c r="E372" s="152" t="s">
        <v>929</v>
      </c>
      <c r="F372" s="130" t="s">
        <v>1932</v>
      </c>
      <c r="G372" s="134">
        <v>100</v>
      </c>
      <c r="H372" s="135">
        <v>751000000</v>
      </c>
      <c r="I372" s="136" t="s">
        <v>1933</v>
      </c>
      <c r="J372" s="137" t="s">
        <v>1953</v>
      </c>
      <c r="K372" s="130" t="s">
        <v>946</v>
      </c>
      <c r="L372" s="130" t="s">
        <v>2215</v>
      </c>
      <c r="M372" s="130" t="s">
        <v>1947</v>
      </c>
      <c r="N372" s="130">
        <v>0</v>
      </c>
      <c r="O372" s="138">
        <v>172</v>
      </c>
      <c r="P372" s="130" t="s">
        <v>931</v>
      </c>
      <c r="Q372" s="139"/>
      <c r="R372" s="140">
        <v>53690.04621513151</v>
      </c>
      <c r="S372" s="140"/>
      <c r="T372" s="140"/>
      <c r="U372" s="139">
        <v>2010</v>
      </c>
      <c r="V372" s="143"/>
    </row>
    <row r="373" spans="1:22" s="160" customFormat="1" ht="47.25" customHeight="1">
      <c r="A373" s="129" t="s">
        <v>2670</v>
      </c>
      <c r="B373" s="132" t="s">
        <v>1928</v>
      </c>
      <c r="C373" s="131" t="s">
        <v>927</v>
      </c>
      <c r="D373" s="132" t="s">
        <v>928</v>
      </c>
      <c r="E373" s="152" t="s">
        <v>929</v>
      </c>
      <c r="F373" s="130" t="s">
        <v>1932</v>
      </c>
      <c r="G373" s="134">
        <v>100</v>
      </c>
      <c r="H373" s="135">
        <v>751000000</v>
      </c>
      <c r="I373" s="136" t="s">
        <v>1933</v>
      </c>
      <c r="J373" s="137" t="s">
        <v>1953</v>
      </c>
      <c r="K373" s="130" t="s">
        <v>946</v>
      </c>
      <c r="L373" s="130" t="s">
        <v>2215</v>
      </c>
      <c r="M373" s="130" t="s">
        <v>1947</v>
      </c>
      <c r="N373" s="130">
        <v>0</v>
      </c>
      <c r="O373" s="138">
        <v>172</v>
      </c>
      <c r="P373" s="130" t="s">
        <v>931</v>
      </c>
      <c r="Q373" s="139">
        <v>3689</v>
      </c>
      <c r="R373" s="140">
        <f>S373/Q373</f>
        <v>148172.1726755218</v>
      </c>
      <c r="S373" s="140">
        <v>546607145</v>
      </c>
      <c r="T373" s="140">
        <f t="shared" si="33"/>
        <v>612200002.4000001</v>
      </c>
      <c r="U373" s="139">
        <v>2011</v>
      </c>
      <c r="V373" s="143"/>
    </row>
    <row r="374" spans="1:22" s="160" customFormat="1" ht="47.25" customHeight="1">
      <c r="A374" s="129" t="s">
        <v>947</v>
      </c>
      <c r="B374" s="132" t="s">
        <v>1928</v>
      </c>
      <c r="C374" s="131" t="s">
        <v>927</v>
      </c>
      <c r="D374" s="132" t="s">
        <v>928</v>
      </c>
      <c r="E374" s="152" t="s">
        <v>929</v>
      </c>
      <c r="F374" s="130" t="s">
        <v>1932</v>
      </c>
      <c r="G374" s="134">
        <v>100</v>
      </c>
      <c r="H374" s="135">
        <v>751000000</v>
      </c>
      <c r="I374" s="136" t="s">
        <v>1933</v>
      </c>
      <c r="J374" s="137" t="s">
        <v>1953</v>
      </c>
      <c r="K374" s="130" t="s">
        <v>948</v>
      </c>
      <c r="L374" s="130" t="s">
        <v>2215</v>
      </c>
      <c r="M374" s="130" t="s">
        <v>1947</v>
      </c>
      <c r="N374" s="130">
        <v>0</v>
      </c>
      <c r="O374" s="138">
        <v>172</v>
      </c>
      <c r="P374" s="130" t="s">
        <v>931</v>
      </c>
      <c r="Q374" s="139">
        <v>2395.444324517491</v>
      </c>
      <c r="R374" s="140">
        <v>60166.45611514427</v>
      </c>
      <c r="S374" s="140"/>
      <c r="T374" s="140"/>
      <c r="U374" s="139">
        <v>2010</v>
      </c>
      <c r="V374" s="143"/>
    </row>
    <row r="375" spans="1:22" s="160" customFormat="1" ht="47.25" customHeight="1">
      <c r="A375" s="129" t="s">
        <v>2672</v>
      </c>
      <c r="B375" s="132" t="s">
        <v>1928</v>
      </c>
      <c r="C375" s="131" t="s">
        <v>927</v>
      </c>
      <c r="D375" s="132" t="s">
        <v>928</v>
      </c>
      <c r="E375" s="152" t="s">
        <v>929</v>
      </c>
      <c r="F375" s="130" t="s">
        <v>1932</v>
      </c>
      <c r="G375" s="134">
        <v>100</v>
      </c>
      <c r="H375" s="135">
        <v>751000000</v>
      </c>
      <c r="I375" s="136" t="s">
        <v>1933</v>
      </c>
      <c r="J375" s="137" t="s">
        <v>1953</v>
      </c>
      <c r="K375" s="130" t="s">
        <v>948</v>
      </c>
      <c r="L375" s="130" t="s">
        <v>2215</v>
      </c>
      <c r="M375" s="130" t="s">
        <v>1947</v>
      </c>
      <c r="N375" s="130">
        <v>0</v>
      </c>
      <c r="O375" s="138">
        <v>172</v>
      </c>
      <c r="P375" s="130" t="s">
        <v>931</v>
      </c>
      <c r="Q375" s="139">
        <v>2230</v>
      </c>
      <c r="R375" s="140">
        <f>S375/Q375</f>
        <v>144330.66547085202</v>
      </c>
      <c r="S375" s="140">
        <v>321857384</v>
      </c>
      <c r="T375" s="140">
        <f t="shared" si="33"/>
        <v>360480270.08000004</v>
      </c>
      <c r="U375" s="139">
        <v>2011</v>
      </c>
      <c r="V375" s="143"/>
    </row>
    <row r="376" spans="1:22" s="160" customFormat="1" ht="47.25" customHeight="1">
      <c r="A376" s="129" t="s">
        <v>949</v>
      </c>
      <c r="B376" s="132" t="s">
        <v>1928</v>
      </c>
      <c r="C376" s="131" t="s">
        <v>927</v>
      </c>
      <c r="D376" s="132" t="s">
        <v>928</v>
      </c>
      <c r="E376" s="152" t="s">
        <v>929</v>
      </c>
      <c r="F376" s="130" t="s">
        <v>1932</v>
      </c>
      <c r="G376" s="134">
        <v>100</v>
      </c>
      <c r="H376" s="135">
        <v>751000000</v>
      </c>
      <c r="I376" s="136" t="s">
        <v>1933</v>
      </c>
      <c r="J376" s="137" t="s">
        <v>1953</v>
      </c>
      <c r="K376" s="130" t="s">
        <v>950</v>
      </c>
      <c r="L376" s="130" t="s">
        <v>2215</v>
      </c>
      <c r="M376" s="130" t="s">
        <v>1947</v>
      </c>
      <c r="N376" s="130">
        <v>0</v>
      </c>
      <c r="O376" s="138">
        <v>172</v>
      </c>
      <c r="P376" s="130" t="s">
        <v>931</v>
      </c>
      <c r="Q376" s="139">
        <v>1252</v>
      </c>
      <c r="R376" s="140">
        <f>S376/Q376</f>
        <v>69057.71992811501</v>
      </c>
      <c r="S376" s="140">
        <v>86460265.35</v>
      </c>
      <c r="T376" s="140">
        <f>S376*1.12</f>
        <v>96835497.192</v>
      </c>
      <c r="U376" s="139">
        <v>2010</v>
      </c>
      <c r="V376" s="143"/>
    </row>
    <row r="377" spans="1:22" s="160" customFormat="1" ht="47.25" customHeight="1">
      <c r="A377" s="129" t="s">
        <v>2673</v>
      </c>
      <c r="B377" s="132" t="s">
        <v>1928</v>
      </c>
      <c r="C377" s="131" t="s">
        <v>927</v>
      </c>
      <c r="D377" s="132" t="s">
        <v>928</v>
      </c>
      <c r="E377" s="152" t="s">
        <v>929</v>
      </c>
      <c r="F377" s="130" t="s">
        <v>1932</v>
      </c>
      <c r="G377" s="134">
        <v>100</v>
      </c>
      <c r="H377" s="135">
        <v>751000000</v>
      </c>
      <c r="I377" s="136" t="s">
        <v>1933</v>
      </c>
      <c r="J377" s="137" t="s">
        <v>1953</v>
      </c>
      <c r="K377" s="130" t="s">
        <v>950</v>
      </c>
      <c r="L377" s="130" t="s">
        <v>2215</v>
      </c>
      <c r="M377" s="130" t="s">
        <v>1947</v>
      </c>
      <c r="N377" s="130">
        <v>0</v>
      </c>
      <c r="O377" s="138">
        <v>172</v>
      </c>
      <c r="P377" s="130" t="s">
        <v>931</v>
      </c>
      <c r="Q377" s="139"/>
      <c r="R377" s="140"/>
      <c r="S377" s="140">
        <v>227450189.05</v>
      </c>
      <c r="T377" s="140">
        <f>S377*1.12</f>
        <v>254744211.73600003</v>
      </c>
      <c r="U377" s="139">
        <v>2011</v>
      </c>
      <c r="V377" s="143"/>
    </row>
    <row r="378" spans="1:22" s="160" customFormat="1" ht="47.25" customHeight="1">
      <c r="A378" s="129" t="s">
        <v>951</v>
      </c>
      <c r="B378" s="132" t="s">
        <v>1928</v>
      </c>
      <c r="C378" s="131" t="s">
        <v>927</v>
      </c>
      <c r="D378" s="132" t="s">
        <v>928</v>
      </c>
      <c r="E378" s="152" t="s">
        <v>929</v>
      </c>
      <c r="F378" s="130" t="s">
        <v>1932</v>
      </c>
      <c r="G378" s="134">
        <v>100</v>
      </c>
      <c r="H378" s="135">
        <v>751000000</v>
      </c>
      <c r="I378" s="136" t="s">
        <v>1933</v>
      </c>
      <c r="J378" s="137" t="s">
        <v>1953</v>
      </c>
      <c r="K378" s="130" t="s">
        <v>952</v>
      </c>
      <c r="L378" s="130" t="s">
        <v>2215</v>
      </c>
      <c r="M378" s="130" t="s">
        <v>1947</v>
      </c>
      <c r="N378" s="130">
        <v>0</v>
      </c>
      <c r="O378" s="138">
        <v>172</v>
      </c>
      <c r="P378" s="130" t="s">
        <v>931</v>
      </c>
      <c r="Q378" s="139">
        <v>154.3462439210869</v>
      </c>
      <c r="R378" s="140">
        <v>53690.04621513151</v>
      </c>
      <c r="S378" s="140">
        <v>8452594.10864022</v>
      </c>
      <c r="T378" s="140">
        <f t="shared" si="33"/>
        <v>9466905.401677048</v>
      </c>
      <c r="U378" s="139">
        <v>2010</v>
      </c>
      <c r="V378" s="143"/>
    </row>
    <row r="379" spans="1:22" s="160" customFormat="1" ht="47.25" customHeight="1">
      <c r="A379" s="129" t="s">
        <v>953</v>
      </c>
      <c r="B379" s="132" t="s">
        <v>1928</v>
      </c>
      <c r="C379" s="131" t="s">
        <v>927</v>
      </c>
      <c r="D379" s="132" t="s">
        <v>928</v>
      </c>
      <c r="E379" s="152" t="s">
        <v>929</v>
      </c>
      <c r="F379" s="130" t="s">
        <v>1932</v>
      </c>
      <c r="G379" s="134">
        <v>100</v>
      </c>
      <c r="H379" s="135">
        <v>751000000</v>
      </c>
      <c r="I379" s="136" t="s">
        <v>1933</v>
      </c>
      <c r="J379" s="137" t="s">
        <v>1953</v>
      </c>
      <c r="K379" s="130" t="s">
        <v>954</v>
      </c>
      <c r="L379" s="130" t="s">
        <v>2215</v>
      </c>
      <c r="M379" s="130" t="s">
        <v>1947</v>
      </c>
      <c r="N379" s="130">
        <v>0</v>
      </c>
      <c r="O379" s="138">
        <v>172</v>
      </c>
      <c r="P379" s="130" t="s">
        <v>931</v>
      </c>
      <c r="Q379" s="139">
        <v>211.4727444886495</v>
      </c>
      <c r="R379" s="140">
        <v>60072.966698719174</v>
      </c>
      <c r="S379" s="140">
        <v>12957871.04</v>
      </c>
      <c r="T379" s="140">
        <f>S379*1.12</f>
        <v>14512815.5648</v>
      </c>
      <c r="U379" s="139">
        <v>2010</v>
      </c>
      <c r="V379" s="143"/>
    </row>
    <row r="380" spans="1:22" s="160" customFormat="1" ht="47.25" customHeight="1">
      <c r="A380" s="129" t="s">
        <v>2671</v>
      </c>
      <c r="B380" s="132" t="s">
        <v>1928</v>
      </c>
      <c r="C380" s="131" t="s">
        <v>927</v>
      </c>
      <c r="D380" s="132" t="s">
        <v>928</v>
      </c>
      <c r="E380" s="152" t="s">
        <v>929</v>
      </c>
      <c r="F380" s="130" t="s">
        <v>1932</v>
      </c>
      <c r="G380" s="134">
        <v>100</v>
      </c>
      <c r="H380" s="135">
        <v>751000000</v>
      </c>
      <c r="I380" s="136" t="s">
        <v>1933</v>
      </c>
      <c r="J380" s="137" t="s">
        <v>1953</v>
      </c>
      <c r="K380" s="130" t="s">
        <v>954</v>
      </c>
      <c r="L380" s="130" t="s">
        <v>2215</v>
      </c>
      <c r="M380" s="130" t="s">
        <v>1947</v>
      </c>
      <c r="N380" s="130">
        <v>0</v>
      </c>
      <c r="O380" s="138">
        <v>172</v>
      </c>
      <c r="P380" s="130" t="s">
        <v>931</v>
      </c>
      <c r="Q380" s="139"/>
      <c r="R380" s="140"/>
      <c r="S380" s="140">
        <f>29459876.67+14499287</f>
        <v>43959163.67</v>
      </c>
      <c r="T380" s="140">
        <f t="shared" si="33"/>
        <v>49234263.31040001</v>
      </c>
      <c r="U380" s="139">
        <v>2011</v>
      </c>
      <c r="V380" s="143"/>
    </row>
    <row r="381" spans="1:22" s="160" customFormat="1" ht="47.25" customHeight="1">
      <c r="A381" s="129" t="s">
        <v>955</v>
      </c>
      <c r="B381" s="132" t="s">
        <v>1928</v>
      </c>
      <c r="C381" s="131" t="s">
        <v>927</v>
      </c>
      <c r="D381" s="132" t="s">
        <v>928</v>
      </c>
      <c r="E381" s="152" t="s">
        <v>929</v>
      </c>
      <c r="F381" s="130" t="s">
        <v>1932</v>
      </c>
      <c r="G381" s="134">
        <v>100</v>
      </c>
      <c r="H381" s="135">
        <v>751000000</v>
      </c>
      <c r="I381" s="136" t="s">
        <v>1933</v>
      </c>
      <c r="J381" s="137" t="s">
        <v>1953</v>
      </c>
      <c r="K381" s="130" t="s">
        <v>956</v>
      </c>
      <c r="L381" s="130" t="s">
        <v>2215</v>
      </c>
      <c r="M381" s="130" t="s">
        <v>1947</v>
      </c>
      <c r="N381" s="130">
        <v>0</v>
      </c>
      <c r="O381" s="138">
        <v>172</v>
      </c>
      <c r="P381" s="130" t="s">
        <v>931</v>
      </c>
      <c r="Q381" s="139">
        <v>1033.5018028568302</v>
      </c>
      <c r="R381" s="140">
        <v>60072.966698719174</v>
      </c>
      <c r="S381" s="140"/>
      <c r="T381" s="140"/>
      <c r="U381" s="139">
        <v>2010</v>
      </c>
      <c r="V381" s="143"/>
    </row>
    <row r="382" spans="1:22" s="160" customFormat="1" ht="47.25" customHeight="1">
      <c r="A382" s="129" t="s">
        <v>2675</v>
      </c>
      <c r="B382" s="132" t="s">
        <v>1928</v>
      </c>
      <c r="C382" s="131" t="s">
        <v>927</v>
      </c>
      <c r="D382" s="132" t="s">
        <v>928</v>
      </c>
      <c r="E382" s="152" t="s">
        <v>929</v>
      </c>
      <c r="F382" s="130" t="s">
        <v>1932</v>
      </c>
      <c r="G382" s="134">
        <v>100</v>
      </c>
      <c r="H382" s="135">
        <v>751000000</v>
      </c>
      <c r="I382" s="136" t="s">
        <v>1933</v>
      </c>
      <c r="J382" s="137" t="s">
        <v>1953</v>
      </c>
      <c r="K382" s="130" t="s">
        <v>956</v>
      </c>
      <c r="L382" s="130" t="s">
        <v>2215</v>
      </c>
      <c r="M382" s="130" t="s">
        <v>1947</v>
      </c>
      <c r="N382" s="130">
        <v>0</v>
      </c>
      <c r="O382" s="138">
        <v>172</v>
      </c>
      <c r="P382" s="130" t="s">
        <v>931</v>
      </c>
      <c r="Q382" s="139"/>
      <c r="R382" s="140"/>
      <c r="S382" s="140">
        <f>27723232+65172857.14+63327229.77</f>
        <v>156223318.91</v>
      </c>
      <c r="T382" s="140">
        <f>S382*1.12</f>
        <v>174970117.17920002</v>
      </c>
      <c r="U382" s="139"/>
      <c r="V382" s="143"/>
    </row>
    <row r="383" spans="1:22" s="160" customFormat="1" ht="47.25" customHeight="1">
      <c r="A383" s="129" t="s">
        <v>957</v>
      </c>
      <c r="B383" s="132" t="s">
        <v>1928</v>
      </c>
      <c r="C383" s="131" t="s">
        <v>927</v>
      </c>
      <c r="D383" s="132" t="s">
        <v>928</v>
      </c>
      <c r="E383" s="152" t="s">
        <v>929</v>
      </c>
      <c r="F383" s="130" t="s">
        <v>1932</v>
      </c>
      <c r="G383" s="134">
        <v>100</v>
      </c>
      <c r="H383" s="135">
        <v>751000000</v>
      </c>
      <c r="I383" s="136" t="s">
        <v>1933</v>
      </c>
      <c r="J383" s="137" t="s">
        <v>1953</v>
      </c>
      <c r="K383" s="130" t="s">
        <v>958</v>
      </c>
      <c r="L383" s="130" t="s">
        <v>2215</v>
      </c>
      <c r="M383" s="130" t="s">
        <v>1947</v>
      </c>
      <c r="N383" s="130">
        <v>0</v>
      </c>
      <c r="O383" s="138">
        <v>172</v>
      </c>
      <c r="P383" s="130" t="s">
        <v>931</v>
      </c>
      <c r="Q383" s="139">
        <v>154.2333033529395</v>
      </c>
      <c r="R383" s="140">
        <v>124743.57628242178</v>
      </c>
      <c r="S383" s="140">
        <v>19624406.11893925</v>
      </c>
      <c r="T383" s="140">
        <f t="shared" si="33"/>
        <v>21979334.85321196</v>
      </c>
      <c r="U383" s="139">
        <v>2010</v>
      </c>
      <c r="V383" s="143"/>
    </row>
    <row r="384" spans="1:22" s="160" customFormat="1" ht="47.25" customHeight="1">
      <c r="A384" s="129" t="s">
        <v>959</v>
      </c>
      <c r="B384" s="132" t="s">
        <v>1928</v>
      </c>
      <c r="C384" s="131" t="s">
        <v>927</v>
      </c>
      <c r="D384" s="132" t="s">
        <v>928</v>
      </c>
      <c r="E384" s="152" t="s">
        <v>929</v>
      </c>
      <c r="F384" s="130" t="s">
        <v>1932</v>
      </c>
      <c r="G384" s="134">
        <v>0</v>
      </c>
      <c r="H384" s="135">
        <v>751000000</v>
      </c>
      <c r="I384" s="136" t="s">
        <v>1933</v>
      </c>
      <c r="J384" s="137" t="s">
        <v>1953</v>
      </c>
      <c r="K384" s="130" t="s">
        <v>960</v>
      </c>
      <c r="L384" s="130" t="s">
        <v>2215</v>
      </c>
      <c r="M384" s="130" t="s">
        <v>1947</v>
      </c>
      <c r="N384" s="130">
        <v>0</v>
      </c>
      <c r="O384" s="138">
        <v>172</v>
      </c>
      <c r="P384" s="130" t="s">
        <v>931</v>
      </c>
      <c r="Q384" s="139">
        <v>5333</v>
      </c>
      <c r="R384" s="140">
        <v>104979.96125975953</v>
      </c>
      <c r="S384" s="140">
        <v>660053314.6528685</v>
      </c>
      <c r="T384" s="140">
        <f t="shared" si="33"/>
        <v>739259712.4112128</v>
      </c>
      <c r="U384" s="139">
        <v>2010</v>
      </c>
      <c r="V384" s="141"/>
    </row>
    <row r="385" spans="1:22" s="160" customFormat="1" ht="47.25" customHeight="1">
      <c r="A385" s="129" t="s">
        <v>961</v>
      </c>
      <c r="B385" s="132" t="s">
        <v>1928</v>
      </c>
      <c r="C385" s="131" t="s">
        <v>927</v>
      </c>
      <c r="D385" s="132" t="s">
        <v>928</v>
      </c>
      <c r="E385" s="152" t="s">
        <v>929</v>
      </c>
      <c r="F385" s="130" t="s">
        <v>1932</v>
      </c>
      <c r="G385" s="134">
        <v>0</v>
      </c>
      <c r="H385" s="135">
        <v>751000000</v>
      </c>
      <c r="I385" s="136" t="s">
        <v>1933</v>
      </c>
      <c r="J385" s="137" t="s">
        <v>1953</v>
      </c>
      <c r="K385" s="130" t="s">
        <v>962</v>
      </c>
      <c r="L385" s="130" t="s">
        <v>2215</v>
      </c>
      <c r="M385" s="130" t="s">
        <v>1947</v>
      </c>
      <c r="N385" s="130">
        <v>0</v>
      </c>
      <c r="O385" s="138">
        <v>172</v>
      </c>
      <c r="P385" s="130" t="s">
        <v>931</v>
      </c>
      <c r="Q385" s="139">
        <v>2286</v>
      </c>
      <c r="R385" s="140">
        <v>102635.99962663201</v>
      </c>
      <c r="S385" s="140">
        <v>229059611.4070095</v>
      </c>
      <c r="T385" s="140">
        <f t="shared" si="33"/>
        <v>256546764.77585068</v>
      </c>
      <c r="U385" s="139">
        <v>2010</v>
      </c>
      <c r="V385" s="141"/>
    </row>
    <row r="386" spans="1:22" s="160" customFormat="1" ht="47.25" customHeight="1">
      <c r="A386" s="129" t="s">
        <v>963</v>
      </c>
      <c r="B386" s="132" t="s">
        <v>1928</v>
      </c>
      <c r="C386" s="131" t="s">
        <v>927</v>
      </c>
      <c r="D386" s="132" t="s">
        <v>928</v>
      </c>
      <c r="E386" s="152" t="s">
        <v>929</v>
      </c>
      <c r="F386" s="130" t="s">
        <v>1932</v>
      </c>
      <c r="G386" s="134">
        <v>0</v>
      </c>
      <c r="H386" s="135">
        <v>751000000</v>
      </c>
      <c r="I386" s="136" t="s">
        <v>1933</v>
      </c>
      <c r="J386" s="137" t="s">
        <v>1953</v>
      </c>
      <c r="K386" s="130" t="s">
        <v>964</v>
      </c>
      <c r="L386" s="130" t="s">
        <v>2215</v>
      </c>
      <c r="M386" s="130" t="s">
        <v>1947</v>
      </c>
      <c r="N386" s="130">
        <v>0</v>
      </c>
      <c r="O386" s="138">
        <v>172</v>
      </c>
      <c r="P386" s="130" t="s">
        <v>931</v>
      </c>
      <c r="Q386" s="139">
        <v>1180</v>
      </c>
      <c r="R386" s="140">
        <v>131700</v>
      </c>
      <c r="S386" s="140">
        <v>158575007.28462473</v>
      </c>
      <c r="T386" s="140">
        <f t="shared" si="33"/>
        <v>177604008.1587797</v>
      </c>
      <c r="U386" s="139">
        <v>2010</v>
      </c>
      <c r="V386" s="141"/>
    </row>
    <row r="387" spans="1:22" s="160" customFormat="1" ht="47.25" customHeight="1">
      <c r="A387" s="129" t="s">
        <v>965</v>
      </c>
      <c r="B387" s="132" t="s">
        <v>1928</v>
      </c>
      <c r="C387" s="131" t="s">
        <v>927</v>
      </c>
      <c r="D387" s="132" t="s">
        <v>928</v>
      </c>
      <c r="E387" s="152" t="s">
        <v>929</v>
      </c>
      <c r="F387" s="130" t="s">
        <v>1932</v>
      </c>
      <c r="G387" s="134">
        <v>0</v>
      </c>
      <c r="H387" s="135">
        <v>751000000</v>
      </c>
      <c r="I387" s="136" t="s">
        <v>1933</v>
      </c>
      <c r="J387" s="137" t="s">
        <v>1953</v>
      </c>
      <c r="K387" s="130" t="s">
        <v>966</v>
      </c>
      <c r="L387" s="130" t="s">
        <v>2215</v>
      </c>
      <c r="M387" s="130" t="s">
        <v>1947</v>
      </c>
      <c r="N387" s="130">
        <v>0</v>
      </c>
      <c r="O387" s="138">
        <v>172</v>
      </c>
      <c r="P387" s="130" t="s">
        <v>931</v>
      </c>
      <c r="Q387" s="139">
        <v>4325</v>
      </c>
      <c r="R387" s="140">
        <v>103028.71623634457</v>
      </c>
      <c r="S387" s="140">
        <v>454519527.755719</v>
      </c>
      <c r="T387" s="140">
        <f t="shared" si="33"/>
        <v>509061871.08640534</v>
      </c>
      <c r="U387" s="139">
        <v>2010</v>
      </c>
      <c r="V387" s="141"/>
    </row>
    <row r="388" spans="1:22" s="160" customFormat="1" ht="47.25" customHeight="1">
      <c r="A388" s="129" t="s">
        <v>967</v>
      </c>
      <c r="B388" s="132" t="s">
        <v>1928</v>
      </c>
      <c r="C388" s="131" t="s">
        <v>927</v>
      </c>
      <c r="D388" s="132" t="s">
        <v>928</v>
      </c>
      <c r="E388" s="152" t="s">
        <v>929</v>
      </c>
      <c r="F388" s="130" t="s">
        <v>1932</v>
      </c>
      <c r="G388" s="134">
        <v>0</v>
      </c>
      <c r="H388" s="135">
        <v>751000000</v>
      </c>
      <c r="I388" s="136" t="s">
        <v>1933</v>
      </c>
      <c r="J388" s="137" t="s">
        <v>1953</v>
      </c>
      <c r="K388" s="130" t="s">
        <v>968</v>
      </c>
      <c r="L388" s="130" t="s">
        <v>2215</v>
      </c>
      <c r="M388" s="130" t="s">
        <v>1947</v>
      </c>
      <c r="N388" s="130">
        <v>0</v>
      </c>
      <c r="O388" s="138">
        <v>172</v>
      </c>
      <c r="P388" s="130" t="s">
        <v>931</v>
      </c>
      <c r="Q388" s="139">
        <v>5843</v>
      </c>
      <c r="R388" s="140">
        <v>103028.99924134796</v>
      </c>
      <c r="S388" s="140">
        <v>553942805.9253772</v>
      </c>
      <c r="T388" s="140">
        <f t="shared" si="33"/>
        <v>620415942.6364226</v>
      </c>
      <c r="U388" s="139">
        <v>2010</v>
      </c>
      <c r="V388" s="141"/>
    </row>
    <row r="389" spans="1:22" s="160" customFormat="1" ht="47.25" customHeight="1">
      <c r="A389" s="129" t="s">
        <v>969</v>
      </c>
      <c r="B389" s="132" t="s">
        <v>1928</v>
      </c>
      <c r="C389" s="131" t="s">
        <v>927</v>
      </c>
      <c r="D389" s="132" t="s">
        <v>928</v>
      </c>
      <c r="E389" s="152" t="s">
        <v>929</v>
      </c>
      <c r="F389" s="130" t="s">
        <v>1932</v>
      </c>
      <c r="G389" s="134">
        <v>0</v>
      </c>
      <c r="H389" s="135">
        <v>751000000</v>
      </c>
      <c r="I389" s="136" t="s">
        <v>1933</v>
      </c>
      <c r="J389" s="137" t="s">
        <v>1953</v>
      </c>
      <c r="K389" s="130" t="s">
        <v>970</v>
      </c>
      <c r="L389" s="130" t="s">
        <v>2215</v>
      </c>
      <c r="M389" s="130" t="s">
        <v>1947</v>
      </c>
      <c r="N389" s="130">
        <v>0</v>
      </c>
      <c r="O389" s="138">
        <v>172</v>
      </c>
      <c r="P389" s="130" t="s">
        <v>931</v>
      </c>
      <c r="Q389" s="139">
        <v>196</v>
      </c>
      <c r="R389" s="140">
        <v>157500</v>
      </c>
      <c r="S389" s="140">
        <v>38190929.656886116</v>
      </c>
      <c r="T389" s="140">
        <f t="shared" si="33"/>
        <v>42773841.21571245</v>
      </c>
      <c r="U389" s="139">
        <v>2010</v>
      </c>
      <c r="V389" s="141"/>
    </row>
    <row r="390" spans="1:22" s="160" customFormat="1" ht="47.25" customHeight="1">
      <c r="A390" s="129" t="s">
        <v>971</v>
      </c>
      <c r="B390" s="132" t="s">
        <v>1928</v>
      </c>
      <c r="C390" s="131" t="s">
        <v>927</v>
      </c>
      <c r="D390" s="132" t="s">
        <v>928</v>
      </c>
      <c r="E390" s="152" t="s">
        <v>929</v>
      </c>
      <c r="F390" s="130" t="s">
        <v>1932</v>
      </c>
      <c r="G390" s="134">
        <v>0</v>
      </c>
      <c r="H390" s="135">
        <v>751000000</v>
      </c>
      <c r="I390" s="136" t="s">
        <v>1933</v>
      </c>
      <c r="J390" s="137" t="s">
        <v>1953</v>
      </c>
      <c r="K390" s="130" t="s">
        <v>972</v>
      </c>
      <c r="L390" s="130" t="s">
        <v>2215</v>
      </c>
      <c r="M390" s="130" t="s">
        <v>1947</v>
      </c>
      <c r="N390" s="130">
        <v>0</v>
      </c>
      <c r="O390" s="138">
        <v>172</v>
      </c>
      <c r="P390" s="130" t="s">
        <v>931</v>
      </c>
      <c r="Q390" s="139">
        <v>1486</v>
      </c>
      <c r="R390" s="140">
        <v>100119.2262014307</v>
      </c>
      <c r="S390" s="140">
        <v>149570984.23564973</v>
      </c>
      <c r="T390" s="140">
        <f t="shared" si="33"/>
        <v>167519502.3439277</v>
      </c>
      <c r="U390" s="139">
        <v>2010</v>
      </c>
      <c r="V390" s="141"/>
    </row>
    <row r="391" spans="1:22" s="160" customFormat="1" ht="47.25" customHeight="1">
      <c r="A391" s="129" t="s">
        <v>973</v>
      </c>
      <c r="B391" s="132" t="s">
        <v>1928</v>
      </c>
      <c r="C391" s="131" t="s">
        <v>927</v>
      </c>
      <c r="D391" s="132" t="s">
        <v>928</v>
      </c>
      <c r="E391" s="152" t="s">
        <v>929</v>
      </c>
      <c r="F391" s="130" t="s">
        <v>1932</v>
      </c>
      <c r="G391" s="134">
        <v>0</v>
      </c>
      <c r="H391" s="135">
        <v>751000000</v>
      </c>
      <c r="I391" s="136" t="s">
        <v>1933</v>
      </c>
      <c r="J391" s="137" t="s">
        <v>1953</v>
      </c>
      <c r="K391" s="130" t="s">
        <v>974</v>
      </c>
      <c r="L391" s="130" t="s">
        <v>2215</v>
      </c>
      <c r="M391" s="130" t="s">
        <v>1947</v>
      </c>
      <c r="N391" s="130">
        <v>0</v>
      </c>
      <c r="O391" s="138">
        <v>172</v>
      </c>
      <c r="P391" s="130" t="s">
        <v>931</v>
      </c>
      <c r="Q391" s="139">
        <v>5873</v>
      </c>
      <c r="R391" s="140">
        <v>100142.86953171442</v>
      </c>
      <c r="S391" s="140">
        <v>592628936.1225177</v>
      </c>
      <c r="T391" s="140">
        <f t="shared" si="33"/>
        <v>663744408.4572198</v>
      </c>
      <c r="U391" s="139">
        <v>2010</v>
      </c>
      <c r="V391" s="141"/>
    </row>
    <row r="392" spans="1:22" s="160" customFormat="1" ht="47.25" customHeight="1">
      <c r="A392" s="129" t="s">
        <v>975</v>
      </c>
      <c r="B392" s="132" t="s">
        <v>1928</v>
      </c>
      <c r="C392" s="131" t="s">
        <v>927</v>
      </c>
      <c r="D392" s="132" t="s">
        <v>928</v>
      </c>
      <c r="E392" s="152" t="s">
        <v>929</v>
      </c>
      <c r="F392" s="130" t="s">
        <v>1932</v>
      </c>
      <c r="G392" s="134">
        <v>0</v>
      </c>
      <c r="H392" s="135">
        <v>751000000</v>
      </c>
      <c r="I392" s="136" t="s">
        <v>1933</v>
      </c>
      <c r="J392" s="137" t="s">
        <v>1953</v>
      </c>
      <c r="K392" s="130" t="s">
        <v>976</v>
      </c>
      <c r="L392" s="130" t="s">
        <v>2215</v>
      </c>
      <c r="M392" s="130" t="s">
        <v>1947</v>
      </c>
      <c r="N392" s="130">
        <v>0</v>
      </c>
      <c r="O392" s="138">
        <v>172</v>
      </c>
      <c r="P392" s="130" t="s">
        <v>931</v>
      </c>
      <c r="Q392" s="139">
        <v>320</v>
      </c>
      <c r="R392" s="140">
        <v>199500</v>
      </c>
      <c r="S392" s="140">
        <v>76281833.58454715</v>
      </c>
      <c r="T392" s="140">
        <f t="shared" si="33"/>
        <v>85435653.6146928</v>
      </c>
      <c r="U392" s="139">
        <v>2010</v>
      </c>
      <c r="V392" s="141"/>
    </row>
    <row r="393" spans="1:22" s="160" customFormat="1" ht="47.25" customHeight="1">
      <c r="A393" s="129" t="s">
        <v>977</v>
      </c>
      <c r="B393" s="132" t="s">
        <v>1928</v>
      </c>
      <c r="C393" s="131" t="s">
        <v>927</v>
      </c>
      <c r="D393" s="132" t="s">
        <v>928</v>
      </c>
      <c r="E393" s="152" t="s">
        <v>929</v>
      </c>
      <c r="F393" s="130" t="s">
        <v>1932</v>
      </c>
      <c r="G393" s="134">
        <v>0</v>
      </c>
      <c r="H393" s="135">
        <v>751000000</v>
      </c>
      <c r="I393" s="136" t="s">
        <v>1933</v>
      </c>
      <c r="J393" s="137" t="s">
        <v>1953</v>
      </c>
      <c r="K393" s="130" t="s">
        <v>978</v>
      </c>
      <c r="L393" s="130" t="s">
        <v>2215</v>
      </c>
      <c r="M393" s="130" t="s">
        <v>1947</v>
      </c>
      <c r="N393" s="130">
        <v>0</v>
      </c>
      <c r="O393" s="138">
        <v>172</v>
      </c>
      <c r="P393" s="130" t="s">
        <v>931</v>
      </c>
      <c r="Q393" s="139">
        <v>6752</v>
      </c>
      <c r="R393" s="140">
        <v>101992.50086390998</v>
      </c>
      <c r="S393" s="140">
        <v>702410232.6963499</v>
      </c>
      <c r="T393" s="140">
        <f t="shared" si="33"/>
        <v>786699460.6199119</v>
      </c>
      <c r="U393" s="139">
        <v>2010</v>
      </c>
      <c r="V393" s="141"/>
    </row>
    <row r="394" spans="1:22" s="160" customFormat="1" ht="47.25" customHeight="1">
      <c r="A394" s="129" t="s">
        <v>979</v>
      </c>
      <c r="B394" s="132" t="s">
        <v>1928</v>
      </c>
      <c r="C394" s="131" t="s">
        <v>927</v>
      </c>
      <c r="D394" s="132" t="s">
        <v>928</v>
      </c>
      <c r="E394" s="152" t="s">
        <v>929</v>
      </c>
      <c r="F394" s="130" t="s">
        <v>1932</v>
      </c>
      <c r="G394" s="134">
        <v>0</v>
      </c>
      <c r="H394" s="135">
        <v>751000000</v>
      </c>
      <c r="I394" s="136" t="s">
        <v>1933</v>
      </c>
      <c r="J394" s="137" t="s">
        <v>1953</v>
      </c>
      <c r="K394" s="130" t="s">
        <v>980</v>
      </c>
      <c r="L394" s="130" t="s">
        <v>2215</v>
      </c>
      <c r="M394" s="130" t="s">
        <v>1947</v>
      </c>
      <c r="N394" s="130">
        <v>0</v>
      </c>
      <c r="O394" s="138">
        <v>172</v>
      </c>
      <c r="P394" s="130" t="s">
        <v>931</v>
      </c>
      <c r="Q394" s="139">
        <v>200</v>
      </c>
      <c r="R394" s="140">
        <v>101992.50086390998</v>
      </c>
      <c r="S394" s="140">
        <v>20400000</v>
      </c>
      <c r="T394" s="140">
        <f>S394*1.12</f>
        <v>22848000.000000004</v>
      </c>
      <c r="U394" s="139">
        <v>2010</v>
      </c>
      <c r="V394" s="141"/>
    </row>
    <row r="395" spans="1:22" s="160" customFormat="1" ht="47.25" customHeight="1">
      <c r="A395" s="129" t="s">
        <v>981</v>
      </c>
      <c r="B395" s="132" t="s">
        <v>1928</v>
      </c>
      <c r="C395" s="131" t="s">
        <v>927</v>
      </c>
      <c r="D395" s="132" t="s">
        <v>928</v>
      </c>
      <c r="E395" s="152" t="s">
        <v>929</v>
      </c>
      <c r="F395" s="130" t="s">
        <v>1932</v>
      </c>
      <c r="G395" s="134">
        <v>0</v>
      </c>
      <c r="H395" s="135">
        <v>751000000</v>
      </c>
      <c r="I395" s="136" t="s">
        <v>1933</v>
      </c>
      <c r="J395" s="137" t="s">
        <v>1953</v>
      </c>
      <c r="K395" s="130" t="s">
        <v>2617</v>
      </c>
      <c r="L395" s="130" t="s">
        <v>2215</v>
      </c>
      <c r="M395" s="130" t="s">
        <v>1947</v>
      </c>
      <c r="N395" s="130">
        <v>0</v>
      </c>
      <c r="O395" s="138">
        <v>172</v>
      </c>
      <c r="P395" s="130" t="s">
        <v>931</v>
      </c>
      <c r="Q395" s="139">
        <v>6035</v>
      </c>
      <c r="R395" s="140">
        <v>102635.99962663201</v>
      </c>
      <c r="S395" s="140">
        <v>627727267.8787857</v>
      </c>
      <c r="T395" s="140">
        <f t="shared" si="33"/>
        <v>703054540.0242401</v>
      </c>
      <c r="U395" s="139">
        <v>2010</v>
      </c>
      <c r="V395" s="141"/>
    </row>
    <row r="396" spans="1:22" s="160" customFormat="1" ht="47.25" customHeight="1">
      <c r="A396" s="129" t="s">
        <v>982</v>
      </c>
      <c r="B396" s="132" t="s">
        <v>1928</v>
      </c>
      <c r="C396" s="131" t="s">
        <v>927</v>
      </c>
      <c r="D396" s="132" t="s">
        <v>928</v>
      </c>
      <c r="E396" s="152" t="s">
        <v>929</v>
      </c>
      <c r="F396" s="130" t="s">
        <v>1932</v>
      </c>
      <c r="G396" s="134">
        <v>0</v>
      </c>
      <c r="H396" s="135">
        <v>751000000</v>
      </c>
      <c r="I396" s="136" t="s">
        <v>1933</v>
      </c>
      <c r="J396" s="137" t="s">
        <v>1953</v>
      </c>
      <c r="K396" s="130" t="s">
        <v>983</v>
      </c>
      <c r="L396" s="130" t="s">
        <v>2215</v>
      </c>
      <c r="M396" s="130" t="s">
        <v>1947</v>
      </c>
      <c r="N396" s="130">
        <v>0</v>
      </c>
      <c r="O396" s="138">
        <v>172</v>
      </c>
      <c r="P396" s="130" t="s">
        <v>931</v>
      </c>
      <c r="Q396" s="139">
        <v>4098</v>
      </c>
      <c r="R396" s="140">
        <v>103029.21273635054</v>
      </c>
      <c r="S396" s="140">
        <v>430671053.64463997</v>
      </c>
      <c r="T396" s="140">
        <f t="shared" si="33"/>
        <v>482351580.0819968</v>
      </c>
      <c r="U396" s="139">
        <v>2010</v>
      </c>
      <c r="V396" s="141"/>
    </row>
    <row r="397" spans="1:22" s="160" customFormat="1" ht="47.25" customHeight="1">
      <c r="A397" s="129" t="s">
        <v>984</v>
      </c>
      <c r="B397" s="132" t="s">
        <v>1928</v>
      </c>
      <c r="C397" s="131" t="s">
        <v>927</v>
      </c>
      <c r="D397" s="132" t="s">
        <v>928</v>
      </c>
      <c r="E397" s="152" t="s">
        <v>929</v>
      </c>
      <c r="F397" s="130" t="s">
        <v>1932</v>
      </c>
      <c r="G397" s="134">
        <v>0</v>
      </c>
      <c r="H397" s="135">
        <v>751000000</v>
      </c>
      <c r="I397" s="136" t="s">
        <v>1933</v>
      </c>
      <c r="J397" s="137" t="s">
        <v>1953</v>
      </c>
      <c r="K397" s="130" t="s">
        <v>985</v>
      </c>
      <c r="L397" s="130" t="s">
        <v>2215</v>
      </c>
      <c r="M397" s="130" t="s">
        <v>1947</v>
      </c>
      <c r="N397" s="130">
        <v>0</v>
      </c>
      <c r="O397" s="138">
        <v>172</v>
      </c>
      <c r="P397" s="130" t="s">
        <v>931</v>
      </c>
      <c r="Q397" s="139">
        <v>2422</v>
      </c>
      <c r="R397" s="140">
        <v>101669.99928503997</v>
      </c>
      <c r="S397" s="140">
        <v>251160036.6129679</v>
      </c>
      <c r="T397" s="140">
        <f t="shared" si="33"/>
        <v>281299241.0065241</v>
      </c>
      <c r="U397" s="139">
        <v>2010</v>
      </c>
      <c r="V397" s="141"/>
    </row>
    <row r="398" spans="1:22" s="160" customFormat="1" ht="47.25" customHeight="1">
      <c r="A398" s="129" t="s">
        <v>986</v>
      </c>
      <c r="B398" s="132" t="s">
        <v>1928</v>
      </c>
      <c r="C398" s="131" t="s">
        <v>927</v>
      </c>
      <c r="D398" s="132" t="s">
        <v>928</v>
      </c>
      <c r="E398" s="152" t="s">
        <v>929</v>
      </c>
      <c r="F398" s="130" t="s">
        <v>1932</v>
      </c>
      <c r="G398" s="134">
        <v>0</v>
      </c>
      <c r="H398" s="135">
        <v>751000000</v>
      </c>
      <c r="I398" s="136" t="s">
        <v>1933</v>
      </c>
      <c r="J398" s="137" t="s">
        <v>1953</v>
      </c>
      <c r="K398" s="130" t="s">
        <v>987</v>
      </c>
      <c r="L398" s="130" t="s">
        <v>2215</v>
      </c>
      <c r="M398" s="130" t="s">
        <v>1947</v>
      </c>
      <c r="N398" s="130">
        <v>0</v>
      </c>
      <c r="O398" s="138">
        <v>172</v>
      </c>
      <c r="P398" s="130" t="s">
        <v>931</v>
      </c>
      <c r="Q398" s="139">
        <v>10401</v>
      </c>
      <c r="R398" s="140">
        <v>98250</v>
      </c>
      <c r="S398" s="140">
        <v>1090651243.1044478</v>
      </c>
      <c r="T398" s="140">
        <f t="shared" si="33"/>
        <v>1221529392.2769816</v>
      </c>
      <c r="U398" s="139">
        <v>2010</v>
      </c>
      <c r="V398" s="141"/>
    </row>
    <row r="399" spans="1:22" s="160" customFormat="1" ht="47.25" customHeight="1">
      <c r="A399" s="129" t="s">
        <v>988</v>
      </c>
      <c r="B399" s="132" t="s">
        <v>1928</v>
      </c>
      <c r="C399" s="131" t="s">
        <v>927</v>
      </c>
      <c r="D399" s="132" t="s">
        <v>928</v>
      </c>
      <c r="E399" s="152" t="s">
        <v>929</v>
      </c>
      <c r="F399" s="130" t="s">
        <v>1932</v>
      </c>
      <c r="G399" s="134">
        <v>0</v>
      </c>
      <c r="H399" s="135">
        <v>751000000</v>
      </c>
      <c r="I399" s="136" t="s">
        <v>1933</v>
      </c>
      <c r="J399" s="137" t="s">
        <v>1953</v>
      </c>
      <c r="K399" s="130" t="s">
        <v>989</v>
      </c>
      <c r="L399" s="130" t="s">
        <v>2215</v>
      </c>
      <c r="M399" s="130" t="s">
        <v>1947</v>
      </c>
      <c r="N399" s="130">
        <v>0</v>
      </c>
      <c r="O399" s="138">
        <v>172</v>
      </c>
      <c r="P399" s="130" t="s">
        <v>931</v>
      </c>
      <c r="Q399" s="139">
        <v>913</v>
      </c>
      <c r="R399" s="140">
        <v>102000</v>
      </c>
      <c r="S399" s="140">
        <v>63093151.12208404</v>
      </c>
      <c r="T399" s="140">
        <f t="shared" si="33"/>
        <v>70664329.25673413</v>
      </c>
      <c r="U399" s="139">
        <v>2010</v>
      </c>
      <c r="V399" s="141"/>
    </row>
    <row r="400" spans="1:22" s="160" customFormat="1" ht="47.25" customHeight="1">
      <c r="A400" s="129" t="s">
        <v>990</v>
      </c>
      <c r="B400" s="132" t="s">
        <v>1928</v>
      </c>
      <c r="C400" s="131" t="s">
        <v>927</v>
      </c>
      <c r="D400" s="132" t="s">
        <v>928</v>
      </c>
      <c r="E400" s="152" t="s">
        <v>929</v>
      </c>
      <c r="F400" s="130" t="s">
        <v>1932</v>
      </c>
      <c r="G400" s="134">
        <v>0</v>
      </c>
      <c r="H400" s="135">
        <v>751000000</v>
      </c>
      <c r="I400" s="136" t="s">
        <v>1933</v>
      </c>
      <c r="J400" s="137" t="s">
        <v>1953</v>
      </c>
      <c r="K400" s="130" t="s">
        <v>991</v>
      </c>
      <c r="L400" s="130" t="s">
        <v>2215</v>
      </c>
      <c r="M400" s="130" t="s">
        <v>1947</v>
      </c>
      <c r="N400" s="130">
        <v>0</v>
      </c>
      <c r="O400" s="138">
        <v>172</v>
      </c>
      <c r="P400" s="130" t="s">
        <v>931</v>
      </c>
      <c r="Q400" s="139">
        <v>1113</v>
      </c>
      <c r="R400" s="140">
        <v>116274.8</v>
      </c>
      <c r="S400" s="140">
        <f>R400*Q400</f>
        <v>129413852.4</v>
      </c>
      <c r="T400" s="140">
        <f t="shared" si="33"/>
        <v>144943514.68800002</v>
      </c>
      <c r="U400" s="139">
        <v>2010</v>
      </c>
      <c r="V400" s="141"/>
    </row>
    <row r="401" spans="1:22" s="160" customFormat="1" ht="47.25" customHeight="1">
      <c r="A401" s="129" t="s">
        <v>992</v>
      </c>
      <c r="B401" s="132" t="s">
        <v>1928</v>
      </c>
      <c r="C401" s="131" t="s">
        <v>927</v>
      </c>
      <c r="D401" s="132" t="s">
        <v>928</v>
      </c>
      <c r="E401" s="152" t="s">
        <v>929</v>
      </c>
      <c r="F401" s="130" t="s">
        <v>1932</v>
      </c>
      <c r="G401" s="134">
        <v>0</v>
      </c>
      <c r="H401" s="135">
        <v>751000000</v>
      </c>
      <c r="I401" s="136" t="s">
        <v>1933</v>
      </c>
      <c r="J401" s="137" t="s">
        <v>1953</v>
      </c>
      <c r="K401" s="130" t="s">
        <v>993</v>
      </c>
      <c r="L401" s="130" t="s">
        <v>2215</v>
      </c>
      <c r="M401" s="130" t="s">
        <v>1947</v>
      </c>
      <c r="N401" s="130">
        <v>0</v>
      </c>
      <c r="O401" s="138">
        <v>172</v>
      </c>
      <c r="P401" s="130" t="s">
        <v>931</v>
      </c>
      <c r="Q401" s="139">
        <v>2485</v>
      </c>
      <c r="R401" s="140">
        <v>103029.21273635054</v>
      </c>
      <c r="S401" s="140">
        <v>261138103.742129</v>
      </c>
      <c r="T401" s="140">
        <f t="shared" si="33"/>
        <v>292474676.1911845</v>
      </c>
      <c r="U401" s="139">
        <v>2010</v>
      </c>
      <c r="V401" s="141"/>
    </row>
    <row r="402" spans="1:22" s="160" customFormat="1" ht="47.25" customHeight="1">
      <c r="A402" s="129" t="s">
        <v>994</v>
      </c>
      <c r="B402" s="132" t="s">
        <v>1928</v>
      </c>
      <c r="C402" s="131" t="s">
        <v>927</v>
      </c>
      <c r="D402" s="132" t="s">
        <v>928</v>
      </c>
      <c r="E402" s="152" t="s">
        <v>929</v>
      </c>
      <c r="F402" s="130" t="s">
        <v>1932</v>
      </c>
      <c r="G402" s="134">
        <v>0</v>
      </c>
      <c r="H402" s="135">
        <v>751000000</v>
      </c>
      <c r="I402" s="136" t="s">
        <v>1933</v>
      </c>
      <c r="J402" s="137" t="s">
        <v>1953</v>
      </c>
      <c r="K402" s="130" t="s">
        <v>995</v>
      </c>
      <c r="L402" s="130" t="s">
        <v>2215</v>
      </c>
      <c r="M402" s="130" t="s">
        <v>1947</v>
      </c>
      <c r="N402" s="130">
        <v>0</v>
      </c>
      <c r="O402" s="138">
        <v>172</v>
      </c>
      <c r="P402" s="130" t="s">
        <v>931</v>
      </c>
      <c r="Q402" s="139">
        <v>449</v>
      </c>
      <c r="R402" s="140">
        <v>165000</v>
      </c>
      <c r="S402" s="140">
        <v>72462916.9180328</v>
      </c>
      <c r="T402" s="140">
        <f t="shared" si="33"/>
        <v>81158466.94819674</v>
      </c>
      <c r="U402" s="139">
        <v>2010</v>
      </c>
      <c r="V402" s="141"/>
    </row>
    <row r="403" spans="1:22" s="160" customFormat="1" ht="47.25" customHeight="1">
      <c r="A403" s="129" t="s">
        <v>996</v>
      </c>
      <c r="B403" s="132" t="s">
        <v>1928</v>
      </c>
      <c r="C403" s="131" t="s">
        <v>927</v>
      </c>
      <c r="D403" s="132" t="s">
        <v>928</v>
      </c>
      <c r="E403" s="152" t="s">
        <v>929</v>
      </c>
      <c r="F403" s="130" t="s">
        <v>1932</v>
      </c>
      <c r="G403" s="134">
        <v>0</v>
      </c>
      <c r="H403" s="135">
        <v>751000000</v>
      </c>
      <c r="I403" s="136" t="s">
        <v>1933</v>
      </c>
      <c r="J403" s="137" t="s">
        <v>1953</v>
      </c>
      <c r="K403" s="130" t="s">
        <v>997</v>
      </c>
      <c r="L403" s="130" t="s">
        <v>2215</v>
      </c>
      <c r="M403" s="130" t="s">
        <v>1947</v>
      </c>
      <c r="N403" s="130">
        <v>0</v>
      </c>
      <c r="O403" s="138">
        <v>172</v>
      </c>
      <c r="P403" s="130" t="s">
        <v>931</v>
      </c>
      <c r="Q403" s="139">
        <v>1362</v>
      </c>
      <c r="R403" s="140">
        <v>131400.0000993</v>
      </c>
      <c r="S403" s="140">
        <v>183077684.84040597</v>
      </c>
      <c r="T403" s="140">
        <f t="shared" si="33"/>
        <v>205047007.02125472</v>
      </c>
      <c r="U403" s="139">
        <v>2010</v>
      </c>
      <c r="V403" s="141"/>
    </row>
    <row r="404" spans="1:22" s="160" customFormat="1" ht="47.25" customHeight="1">
      <c r="A404" s="129" t="s">
        <v>998</v>
      </c>
      <c r="B404" s="132" t="s">
        <v>1928</v>
      </c>
      <c r="C404" s="131" t="s">
        <v>927</v>
      </c>
      <c r="D404" s="132" t="s">
        <v>928</v>
      </c>
      <c r="E404" s="152" t="s">
        <v>929</v>
      </c>
      <c r="F404" s="130" t="s">
        <v>1932</v>
      </c>
      <c r="G404" s="134">
        <v>0</v>
      </c>
      <c r="H404" s="135">
        <v>751000000</v>
      </c>
      <c r="I404" s="136" t="s">
        <v>1933</v>
      </c>
      <c r="J404" s="137" t="s">
        <v>1953</v>
      </c>
      <c r="K404" s="130" t="s">
        <v>999</v>
      </c>
      <c r="L404" s="130" t="s">
        <v>2215</v>
      </c>
      <c r="M404" s="130" t="s">
        <v>1947</v>
      </c>
      <c r="N404" s="130">
        <v>0</v>
      </c>
      <c r="O404" s="138">
        <v>172</v>
      </c>
      <c r="P404" s="130" t="s">
        <v>931</v>
      </c>
      <c r="Q404" s="139">
        <v>322</v>
      </c>
      <c r="R404" s="140">
        <v>103410.29292107407</v>
      </c>
      <c r="S404" s="140">
        <v>33967768.354454845</v>
      </c>
      <c r="T404" s="140">
        <f t="shared" si="33"/>
        <v>38043900.55698943</v>
      </c>
      <c r="U404" s="139">
        <v>2010</v>
      </c>
      <c r="V404" s="141"/>
    </row>
    <row r="405" spans="2:22" s="123" customFormat="1" ht="47.25" customHeight="1">
      <c r="B405" s="124" t="s">
        <v>1000</v>
      </c>
      <c r="C405" s="144"/>
      <c r="G405" s="162"/>
      <c r="O405" s="165"/>
      <c r="Q405" s="166"/>
      <c r="R405" s="167"/>
      <c r="S405" s="167"/>
      <c r="T405" s="167"/>
      <c r="U405" s="128"/>
      <c r="V405" s="149"/>
    </row>
    <row r="406" spans="1:22" ht="47.25" customHeight="1">
      <c r="A406" s="318" t="s">
        <v>1001</v>
      </c>
      <c r="B406" s="319" t="s">
        <v>1928</v>
      </c>
      <c r="C406" s="320" t="s">
        <v>1002</v>
      </c>
      <c r="D406" s="321" t="s">
        <v>1003</v>
      </c>
      <c r="E406" s="322" t="s">
        <v>1004</v>
      </c>
      <c r="F406" s="319" t="s">
        <v>1932</v>
      </c>
      <c r="G406" s="323">
        <v>0</v>
      </c>
      <c r="H406" s="324">
        <v>751000000</v>
      </c>
      <c r="I406" s="325" t="s">
        <v>1933</v>
      </c>
      <c r="J406" s="326" t="s">
        <v>1953</v>
      </c>
      <c r="K406" s="325" t="s">
        <v>2214</v>
      </c>
      <c r="L406" s="319" t="s">
        <v>1005</v>
      </c>
      <c r="M406" s="319" t="s">
        <v>1006</v>
      </c>
      <c r="N406" s="319">
        <v>0</v>
      </c>
      <c r="O406" s="327">
        <v>112</v>
      </c>
      <c r="P406" s="319" t="s">
        <v>770</v>
      </c>
      <c r="Q406" s="328">
        <v>683762.9053116156</v>
      </c>
      <c r="R406" s="329">
        <v>90</v>
      </c>
      <c r="S406" s="329"/>
      <c r="T406" s="329"/>
      <c r="U406" s="330">
        <v>2010</v>
      </c>
      <c r="V406" s="331"/>
    </row>
    <row r="407" spans="1:22" ht="47.25" customHeight="1">
      <c r="A407" s="318" t="s">
        <v>2745</v>
      </c>
      <c r="B407" s="319" t="s">
        <v>1928</v>
      </c>
      <c r="C407" s="320" t="s">
        <v>1002</v>
      </c>
      <c r="D407" s="321" t="s">
        <v>1003</v>
      </c>
      <c r="E407" s="321" t="s">
        <v>1003</v>
      </c>
      <c r="F407" s="319" t="s">
        <v>1932</v>
      </c>
      <c r="G407" s="323">
        <v>0</v>
      </c>
      <c r="H407" s="324">
        <v>751000000</v>
      </c>
      <c r="I407" s="325" t="s">
        <v>1933</v>
      </c>
      <c r="J407" s="326" t="s">
        <v>25</v>
      </c>
      <c r="K407" s="325" t="s">
        <v>2214</v>
      </c>
      <c r="L407" s="319" t="s">
        <v>1005</v>
      </c>
      <c r="M407" s="319" t="s">
        <v>1006</v>
      </c>
      <c r="N407" s="319">
        <v>0</v>
      </c>
      <c r="O407" s="327">
        <v>112</v>
      </c>
      <c r="P407" s="319" t="s">
        <v>770</v>
      </c>
      <c r="Q407" s="328"/>
      <c r="R407" s="329"/>
      <c r="S407" s="329">
        <f>2134723.52+61538661.48</f>
        <v>63673385</v>
      </c>
      <c r="T407" s="329">
        <f aca="true" t="shared" si="34" ref="T407:T423">S407*1.12</f>
        <v>71314191.2</v>
      </c>
      <c r="U407" s="330">
        <v>2011</v>
      </c>
      <c r="V407" s="331"/>
    </row>
    <row r="408" spans="1:22" ht="47.25" customHeight="1">
      <c r="A408" s="318" t="s">
        <v>1007</v>
      </c>
      <c r="B408" s="319" t="s">
        <v>1928</v>
      </c>
      <c r="C408" s="320" t="s">
        <v>1002</v>
      </c>
      <c r="D408" s="321" t="s">
        <v>1003</v>
      </c>
      <c r="E408" s="322" t="s">
        <v>1004</v>
      </c>
      <c r="F408" s="319" t="s">
        <v>1932</v>
      </c>
      <c r="G408" s="323">
        <v>0</v>
      </c>
      <c r="H408" s="324">
        <v>751000000</v>
      </c>
      <c r="I408" s="325" t="s">
        <v>1933</v>
      </c>
      <c r="J408" s="326" t="s">
        <v>1953</v>
      </c>
      <c r="K408" s="325" t="s">
        <v>930</v>
      </c>
      <c r="L408" s="319" t="s">
        <v>1008</v>
      </c>
      <c r="M408" s="319" t="s">
        <v>1006</v>
      </c>
      <c r="N408" s="319">
        <v>0</v>
      </c>
      <c r="O408" s="327">
        <v>112</v>
      </c>
      <c r="P408" s="319" t="s">
        <v>770</v>
      </c>
      <c r="Q408" s="328">
        <v>23931.701685906544</v>
      </c>
      <c r="R408" s="329">
        <v>90</v>
      </c>
      <c r="S408" s="329"/>
      <c r="T408" s="329"/>
      <c r="U408" s="330">
        <v>2010</v>
      </c>
      <c r="V408" s="331"/>
    </row>
    <row r="409" spans="1:22" ht="47.25" customHeight="1">
      <c r="A409" s="318" t="s">
        <v>2746</v>
      </c>
      <c r="B409" s="319" t="s">
        <v>1928</v>
      </c>
      <c r="C409" s="320" t="s">
        <v>1002</v>
      </c>
      <c r="D409" s="321" t="s">
        <v>1003</v>
      </c>
      <c r="E409" s="321" t="s">
        <v>1003</v>
      </c>
      <c r="F409" s="319" t="s">
        <v>1932</v>
      </c>
      <c r="G409" s="323">
        <v>0</v>
      </c>
      <c r="H409" s="324">
        <v>751000000</v>
      </c>
      <c r="I409" s="325" t="s">
        <v>1933</v>
      </c>
      <c r="J409" s="326" t="s">
        <v>25</v>
      </c>
      <c r="K409" s="325" t="s">
        <v>930</v>
      </c>
      <c r="L409" s="319" t="s">
        <v>1008</v>
      </c>
      <c r="M409" s="319" t="s">
        <v>1006</v>
      </c>
      <c r="N409" s="319">
        <v>0</v>
      </c>
      <c r="O409" s="327">
        <v>112</v>
      </c>
      <c r="P409" s="319" t="s">
        <v>770</v>
      </c>
      <c r="Q409" s="328"/>
      <c r="R409" s="329"/>
      <c r="S409" s="329">
        <f>379194.85+2153853.15</f>
        <v>2533048</v>
      </c>
      <c r="T409" s="329">
        <f t="shared" si="34"/>
        <v>2837013.7600000002</v>
      </c>
      <c r="U409" s="330">
        <v>2011</v>
      </c>
      <c r="V409" s="331"/>
    </row>
    <row r="410" spans="1:22" ht="47.25" customHeight="1">
      <c r="A410" s="318" t="s">
        <v>1009</v>
      </c>
      <c r="B410" s="319" t="s">
        <v>1928</v>
      </c>
      <c r="C410" s="320" t="s">
        <v>1002</v>
      </c>
      <c r="D410" s="321" t="s">
        <v>1003</v>
      </c>
      <c r="E410" s="322" t="s">
        <v>1004</v>
      </c>
      <c r="F410" s="319" t="s">
        <v>1932</v>
      </c>
      <c r="G410" s="323">
        <v>0</v>
      </c>
      <c r="H410" s="324">
        <v>751000000</v>
      </c>
      <c r="I410" s="325" t="s">
        <v>1933</v>
      </c>
      <c r="J410" s="326" t="s">
        <v>1953</v>
      </c>
      <c r="K410" s="325" t="s">
        <v>946</v>
      </c>
      <c r="L410" s="319" t="s">
        <v>1008</v>
      </c>
      <c r="M410" s="319" t="s">
        <v>1006</v>
      </c>
      <c r="N410" s="319">
        <v>0</v>
      </c>
      <c r="O410" s="327">
        <v>112</v>
      </c>
      <c r="P410" s="319" t="s">
        <v>770</v>
      </c>
      <c r="Q410" s="328">
        <v>22222.294422627503</v>
      </c>
      <c r="R410" s="329">
        <v>90</v>
      </c>
      <c r="S410" s="329">
        <f aca="true" t="shared" si="35" ref="S410:S423">R410*Q410</f>
        <v>2000006.4980364754</v>
      </c>
      <c r="T410" s="329">
        <f t="shared" si="34"/>
        <v>2240007.2778008524</v>
      </c>
      <c r="U410" s="330">
        <v>2010</v>
      </c>
      <c r="V410" s="331"/>
    </row>
    <row r="411" spans="1:22" ht="47.25" customHeight="1">
      <c r="A411" s="318" t="s">
        <v>1010</v>
      </c>
      <c r="B411" s="319" t="s">
        <v>1928</v>
      </c>
      <c r="C411" s="320" t="s">
        <v>1002</v>
      </c>
      <c r="D411" s="321" t="s">
        <v>1003</v>
      </c>
      <c r="E411" s="322" t="s">
        <v>1004</v>
      </c>
      <c r="F411" s="319" t="s">
        <v>1932</v>
      </c>
      <c r="G411" s="323">
        <v>0</v>
      </c>
      <c r="H411" s="324">
        <v>751000000</v>
      </c>
      <c r="I411" s="325" t="s">
        <v>1933</v>
      </c>
      <c r="J411" s="326" t="s">
        <v>1953</v>
      </c>
      <c r="K411" s="325" t="s">
        <v>938</v>
      </c>
      <c r="L411" s="319" t="s">
        <v>1008</v>
      </c>
      <c r="M411" s="319" t="s">
        <v>1006</v>
      </c>
      <c r="N411" s="319">
        <v>0</v>
      </c>
      <c r="O411" s="327">
        <v>112</v>
      </c>
      <c r="P411" s="319" t="s">
        <v>770</v>
      </c>
      <c r="Q411" s="328">
        <v>30769.3307390227</v>
      </c>
      <c r="R411" s="329">
        <v>90</v>
      </c>
      <c r="S411" s="329"/>
      <c r="T411" s="329"/>
      <c r="U411" s="330">
        <v>2010</v>
      </c>
      <c r="V411" s="331"/>
    </row>
    <row r="412" spans="1:22" ht="47.25" customHeight="1">
      <c r="A412" s="318" t="s">
        <v>2747</v>
      </c>
      <c r="B412" s="319" t="s">
        <v>1928</v>
      </c>
      <c r="C412" s="320" t="s">
        <v>1002</v>
      </c>
      <c r="D412" s="321" t="s">
        <v>1003</v>
      </c>
      <c r="E412" s="321" t="s">
        <v>1003</v>
      </c>
      <c r="F412" s="319" t="s">
        <v>1932</v>
      </c>
      <c r="G412" s="323">
        <v>0</v>
      </c>
      <c r="H412" s="324">
        <v>751000000</v>
      </c>
      <c r="I412" s="325" t="s">
        <v>1933</v>
      </c>
      <c r="J412" s="326" t="s">
        <v>25</v>
      </c>
      <c r="K412" s="325" t="s">
        <v>938</v>
      </c>
      <c r="L412" s="319" t="s">
        <v>1008</v>
      </c>
      <c r="M412" s="319" t="s">
        <v>1006</v>
      </c>
      <c r="N412" s="319">
        <v>0</v>
      </c>
      <c r="O412" s="327">
        <v>112</v>
      </c>
      <c r="P412" s="319" t="s">
        <v>770</v>
      </c>
      <c r="Q412" s="328"/>
      <c r="R412" s="329"/>
      <c r="S412" s="329">
        <f>1504418.23+2769239.77</f>
        <v>4273658</v>
      </c>
      <c r="T412" s="329">
        <f>S412*1.12</f>
        <v>4786496.960000001</v>
      </c>
      <c r="U412" s="330">
        <v>2011</v>
      </c>
      <c r="V412" s="331"/>
    </row>
    <row r="413" spans="1:22" ht="47.25" customHeight="1">
      <c r="A413" s="318" t="s">
        <v>1011</v>
      </c>
      <c r="B413" s="319" t="s">
        <v>1928</v>
      </c>
      <c r="C413" s="320" t="s">
        <v>1012</v>
      </c>
      <c r="D413" s="321" t="s">
        <v>1013</v>
      </c>
      <c r="E413" s="332" t="s">
        <v>1014</v>
      </c>
      <c r="F413" s="319" t="s">
        <v>1932</v>
      </c>
      <c r="G413" s="323">
        <v>0</v>
      </c>
      <c r="H413" s="324">
        <v>751000000</v>
      </c>
      <c r="I413" s="325" t="s">
        <v>1933</v>
      </c>
      <c r="J413" s="326" t="s">
        <v>1953</v>
      </c>
      <c r="K413" s="325" t="s">
        <v>938</v>
      </c>
      <c r="L413" s="319" t="s">
        <v>1008</v>
      </c>
      <c r="M413" s="319" t="s">
        <v>1006</v>
      </c>
      <c r="N413" s="319">
        <v>0</v>
      </c>
      <c r="O413" s="327">
        <v>112</v>
      </c>
      <c r="P413" s="319" t="s">
        <v>770</v>
      </c>
      <c r="Q413" s="328">
        <v>6410.2772372963955</v>
      </c>
      <c r="R413" s="329">
        <v>114.4</v>
      </c>
      <c r="S413" s="329">
        <f t="shared" si="35"/>
        <v>733335.7159467076</v>
      </c>
      <c r="T413" s="329">
        <f t="shared" si="34"/>
        <v>821336.0018603127</v>
      </c>
      <c r="U413" s="330">
        <v>2010</v>
      </c>
      <c r="V413" s="331"/>
    </row>
    <row r="414" spans="1:22" ht="47.25" customHeight="1">
      <c r="A414" s="318" t="s">
        <v>1015</v>
      </c>
      <c r="B414" s="319" t="s">
        <v>1928</v>
      </c>
      <c r="C414" s="320" t="s">
        <v>1002</v>
      </c>
      <c r="D414" s="321" t="s">
        <v>1003</v>
      </c>
      <c r="E414" s="322" t="s">
        <v>1004</v>
      </c>
      <c r="F414" s="319" t="s">
        <v>1932</v>
      </c>
      <c r="G414" s="323">
        <v>0</v>
      </c>
      <c r="H414" s="324">
        <v>751000000</v>
      </c>
      <c r="I414" s="325" t="s">
        <v>1933</v>
      </c>
      <c r="J414" s="326" t="s">
        <v>1953</v>
      </c>
      <c r="K414" s="325" t="s">
        <v>950</v>
      </c>
      <c r="L414" s="319" t="s">
        <v>1008</v>
      </c>
      <c r="M414" s="319" t="s">
        <v>1006</v>
      </c>
      <c r="N414" s="319">
        <v>0</v>
      </c>
      <c r="O414" s="327">
        <v>112</v>
      </c>
      <c r="P414" s="319" t="s">
        <v>770</v>
      </c>
      <c r="Q414" s="328">
        <v>20512.887159348466</v>
      </c>
      <c r="R414" s="329">
        <v>90</v>
      </c>
      <c r="S414" s="329">
        <f t="shared" si="35"/>
        <v>1846159.844341362</v>
      </c>
      <c r="T414" s="329">
        <f t="shared" si="34"/>
        <v>2067699.0256623256</v>
      </c>
      <c r="U414" s="330">
        <v>2010</v>
      </c>
      <c r="V414" s="331"/>
    </row>
    <row r="415" spans="1:22" ht="47.25" customHeight="1">
      <c r="A415" s="318" t="s">
        <v>1016</v>
      </c>
      <c r="B415" s="319" t="s">
        <v>1928</v>
      </c>
      <c r="C415" s="320" t="s">
        <v>1002</v>
      </c>
      <c r="D415" s="321" t="s">
        <v>1003</v>
      </c>
      <c r="E415" s="322" t="s">
        <v>1004</v>
      </c>
      <c r="F415" s="319" t="s">
        <v>1932</v>
      </c>
      <c r="G415" s="323">
        <v>0</v>
      </c>
      <c r="H415" s="324">
        <v>751000000</v>
      </c>
      <c r="I415" s="325" t="s">
        <v>1933</v>
      </c>
      <c r="J415" s="326" t="s">
        <v>1953</v>
      </c>
      <c r="K415" s="325" t="s">
        <v>933</v>
      </c>
      <c r="L415" s="319" t="s">
        <v>1008</v>
      </c>
      <c r="M415" s="319" t="s">
        <v>1006</v>
      </c>
      <c r="N415" s="319">
        <v>0</v>
      </c>
      <c r="O415" s="327">
        <v>112</v>
      </c>
      <c r="P415" s="319" t="s">
        <v>770</v>
      </c>
      <c r="Q415" s="328">
        <v>18803.479896069428</v>
      </c>
      <c r="R415" s="329">
        <v>90</v>
      </c>
      <c r="S415" s="329">
        <f t="shared" si="35"/>
        <v>1692313.1906462484</v>
      </c>
      <c r="T415" s="329">
        <f t="shared" si="34"/>
        <v>1895390.7735237984</v>
      </c>
      <c r="U415" s="330">
        <v>2010</v>
      </c>
      <c r="V415" s="331"/>
    </row>
    <row r="416" spans="1:22" ht="47.25" customHeight="1">
      <c r="A416" s="318" t="s">
        <v>1017</v>
      </c>
      <c r="B416" s="319" t="s">
        <v>1928</v>
      </c>
      <c r="C416" s="320" t="s">
        <v>1002</v>
      </c>
      <c r="D416" s="321" t="s">
        <v>1003</v>
      </c>
      <c r="E416" s="322" t="s">
        <v>1004</v>
      </c>
      <c r="F416" s="319" t="s">
        <v>1932</v>
      </c>
      <c r="G416" s="323">
        <v>0</v>
      </c>
      <c r="H416" s="324">
        <v>751000000</v>
      </c>
      <c r="I416" s="325" t="s">
        <v>1933</v>
      </c>
      <c r="J416" s="326" t="s">
        <v>1953</v>
      </c>
      <c r="K416" s="325" t="s">
        <v>940</v>
      </c>
      <c r="L416" s="319" t="s">
        <v>1008</v>
      </c>
      <c r="M416" s="319" t="s">
        <v>1006</v>
      </c>
      <c r="N416" s="319">
        <v>0</v>
      </c>
      <c r="O416" s="327">
        <v>112</v>
      </c>
      <c r="P416" s="319" t="s">
        <v>770</v>
      </c>
      <c r="Q416" s="328">
        <v>18803.479896069428</v>
      </c>
      <c r="R416" s="329">
        <v>90</v>
      </c>
      <c r="S416" s="329"/>
      <c r="T416" s="329"/>
      <c r="U416" s="330">
        <v>2010</v>
      </c>
      <c r="V416" s="331"/>
    </row>
    <row r="417" spans="1:22" ht="47.25" customHeight="1">
      <c r="A417" s="318" t="s">
        <v>2748</v>
      </c>
      <c r="B417" s="319" t="s">
        <v>1928</v>
      </c>
      <c r="C417" s="320" t="s">
        <v>1002</v>
      </c>
      <c r="D417" s="321" t="s">
        <v>1003</v>
      </c>
      <c r="E417" s="321" t="s">
        <v>1003</v>
      </c>
      <c r="F417" s="319" t="s">
        <v>1932</v>
      </c>
      <c r="G417" s="323">
        <v>0</v>
      </c>
      <c r="H417" s="324">
        <v>751000000</v>
      </c>
      <c r="I417" s="325" t="s">
        <v>1933</v>
      </c>
      <c r="J417" s="326" t="s">
        <v>25</v>
      </c>
      <c r="K417" s="325" t="s">
        <v>940</v>
      </c>
      <c r="L417" s="319" t="s">
        <v>1008</v>
      </c>
      <c r="M417" s="319" t="s">
        <v>1006</v>
      </c>
      <c r="N417" s="319">
        <v>0</v>
      </c>
      <c r="O417" s="327">
        <v>112</v>
      </c>
      <c r="P417" s="319" t="s">
        <v>770</v>
      </c>
      <c r="Q417" s="328"/>
      <c r="R417" s="329"/>
      <c r="S417" s="329">
        <f>106193.81+1692313.19</f>
        <v>1798507</v>
      </c>
      <c r="T417" s="329">
        <f t="shared" si="34"/>
        <v>2014327.84</v>
      </c>
      <c r="U417" s="330">
        <v>2011</v>
      </c>
      <c r="V417" s="331"/>
    </row>
    <row r="418" spans="1:22" ht="47.25" customHeight="1">
      <c r="A418" s="318" t="s">
        <v>1018</v>
      </c>
      <c r="B418" s="319" t="s">
        <v>1928</v>
      </c>
      <c r="C418" s="320" t="s">
        <v>1002</v>
      </c>
      <c r="D418" s="321" t="s">
        <v>1003</v>
      </c>
      <c r="E418" s="322" t="s">
        <v>1004</v>
      </c>
      <c r="F418" s="319" t="s">
        <v>1932</v>
      </c>
      <c r="G418" s="323">
        <v>0</v>
      </c>
      <c r="H418" s="324">
        <v>751000000</v>
      </c>
      <c r="I418" s="325" t="s">
        <v>1933</v>
      </c>
      <c r="J418" s="326" t="s">
        <v>1953</v>
      </c>
      <c r="K418" s="325" t="s">
        <v>954</v>
      </c>
      <c r="L418" s="319" t="s">
        <v>1008</v>
      </c>
      <c r="M418" s="319" t="s">
        <v>1006</v>
      </c>
      <c r="N418" s="319">
        <v>0</v>
      </c>
      <c r="O418" s="327">
        <v>112</v>
      </c>
      <c r="P418" s="319" t="s">
        <v>770</v>
      </c>
      <c r="Q418" s="328">
        <v>4273.518158197597</v>
      </c>
      <c r="R418" s="329">
        <v>90</v>
      </c>
      <c r="S418" s="329">
        <f t="shared" si="35"/>
        <v>384616.6342377837</v>
      </c>
      <c r="T418" s="329">
        <f t="shared" si="34"/>
        <v>430770.63034631783</v>
      </c>
      <c r="U418" s="330">
        <v>2010</v>
      </c>
      <c r="V418" s="331"/>
    </row>
    <row r="419" spans="1:22" ht="47.25" customHeight="1">
      <c r="A419" s="318" t="s">
        <v>1019</v>
      </c>
      <c r="B419" s="319" t="s">
        <v>1928</v>
      </c>
      <c r="C419" s="320" t="s">
        <v>1002</v>
      </c>
      <c r="D419" s="321" t="s">
        <v>1003</v>
      </c>
      <c r="E419" s="322" t="s">
        <v>1004</v>
      </c>
      <c r="F419" s="319" t="s">
        <v>1932</v>
      </c>
      <c r="G419" s="323">
        <v>0</v>
      </c>
      <c r="H419" s="324">
        <v>751000000</v>
      </c>
      <c r="I419" s="325" t="s">
        <v>1933</v>
      </c>
      <c r="J419" s="326" t="s">
        <v>1953</v>
      </c>
      <c r="K419" s="325" t="s">
        <v>921</v>
      </c>
      <c r="L419" s="319" t="s">
        <v>1008</v>
      </c>
      <c r="M419" s="319" t="s">
        <v>1006</v>
      </c>
      <c r="N419" s="319">
        <v>0</v>
      </c>
      <c r="O419" s="327">
        <v>112</v>
      </c>
      <c r="P419" s="319" t="s">
        <v>770</v>
      </c>
      <c r="Q419" s="328">
        <v>239317.01685906545</v>
      </c>
      <c r="R419" s="329">
        <v>90</v>
      </c>
      <c r="S419" s="329">
        <f t="shared" si="35"/>
        <v>21538531.51731589</v>
      </c>
      <c r="T419" s="329">
        <f t="shared" si="34"/>
        <v>24123155.2993938</v>
      </c>
      <c r="U419" s="330">
        <v>2010</v>
      </c>
      <c r="V419" s="331"/>
    </row>
    <row r="420" spans="1:22" ht="47.25" customHeight="1">
      <c r="A420" s="318" t="s">
        <v>1020</v>
      </c>
      <c r="B420" s="319" t="s">
        <v>1928</v>
      </c>
      <c r="C420" s="320" t="s">
        <v>1012</v>
      </c>
      <c r="D420" s="321" t="s">
        <v>1013</v>
      </c>
      <c r="E420" s="332" t="s">
        <v>1014</v>
      </c>
      <c r="F420" s="319" t="s">
        <v>1932</v>
      </c>
      <c r="G420" s="323">
        <v>0</v>
      </c>
      <c r="H420" s="324">
        <v>751000000</v>
      </c>
      <c r="I420" s="325" t="s">
        <v>1933</v>
      </c>
      <c r="J420" s="326" t="s">
        <v>1953</v>
      </c>
      <c r="K420" s="325" t="s">
        <v>944</v>
      </c>
      <c r="L420" s="319" t="s">
        <v>1008</v>
      </c>
      <c r="M420" s="319" t="s">
        <v>1006</v>
      </c>
      <c r="N420" s="319">
        <v>0</v>
      </c>
      <c r="O420" s="327">
        <v>112</v>
      </c>
      <c r="P420" s="319" t="s">
        <v>770</v>
      </c>
      <c r="Q420" s="328">
        <v>7122.530263662661</v>
      </c>
      <c r="R420" s="329">
        <v>114.4</v>
      </c>
      <c r="S420" s="329">
        <f t="shared" si="35"/>
        <v>814817.4621630085</v>
      </c>
      <c r="T420" s="329">
        <f t="shared" si="34"/>
        <v>912595.5576225696</v>
      </c>
      <c r="U420" s="330">
        <v>2010</v>
      </c>
      <c r="V420" s="331"/>
    </row>
    <row r="421" spans="1:22" ht="47.25" customHeight="1">
      <c r="A421" s="318" t="s">
        <v>1021</v>
      </c>
      <c r="B421" s="319" t="s">
        <v>1928</v>
      </c>
      <c r="C421" s="320" t="s">
        <v>1012</v>
      </c>
      <c r="D421" s="321" t="s">
        <v>1013</v>
      </c>
      <c r="E421" s="332" t="s">
        <v>1014</v>
      </c>
      <c r="F421" s="319" t="s">
        <v>1932</v>
      </c>
      <c r="G421" s="323">
        <v>0</v>
      </c>
      <c r="H421" s="324">
        <v>751000000</v>
      </c>
      <c r="I421" s="325" t="s">
        <v>1933</v>
      </c>
      <c r="J421" s="326" t="s">
        <v>1953</v>
      </c>
      <c r="K421" s="325" t="s">
        <v>956</v>
      </c>
      <c r="L421" s="319" t="s">
        <v>1008</v>
      </c>
      <c r="M421" s="319" t="s">
        <v>1006</v>
      </c>
      <c r="N421" s="319">
        <v>0</v>
      </c>
      <c r="O421" s="327">
        <v>112</v>
      </c>
      <c r="P421" s="319" t="s">
        <v>770</v>
      </c>
      <c r="Q421" s="328">
        <v>6410.2772372963955</v>
      </c>
      <c r="R421" s="329">
        <v>114.4</v>
      </c>
      <c r="S421" s="329">
        <f t="shared" si="35"/>
        <v>733335.7159467076</v>
      </c>
      <c r="T421" s="329">
        <f t="shared" si="34"/>
        <v>821336.0018603127</v>
      </c>
      <c r="U421" s="330">
        <v>2010</v>
      </c>
      <c r="V421" s="331"/>
    </row>
    <row r="422" spans="1:22" s="160" customFormat="1" ht="47.25" customHeight="1">
      <c r="A422" s="129" t="s">
        <v>1022</v>
      </c>
      <c r="B422" s="130" t="s">
        <v>1928</v>
      </c>
      <c r="C422" s="131" t="s">
        <v>1012</v>
      </c>
      <c r="D422" s="156" t="s">
        <v>1013</v>
      </c>
      <c r="E422" s="192" t="s">
        <v>1014</v>
      </c>
      <c r="F422" s="130" t="s">
        <v>1932</v>
      </c>
      <c r="G422" s="134">
        <v>0</v>
      </c>
      <c r="H422" s="135">
        <v>751000000</v>
      </c>
      <c r="I422" s="136" t="s">
        <v>1933</v>
      </c>
      <c r="J422" s="137" t="s">
        <v>1953</v>
      </c>
      <c r="K422" s="136" t="s">
        <v>942</v>
      </c>
      <c r="L422" s="130" t="s">
        <v>1008</v>
      </c>
      <c r="M422" s="130" t="s">
        <v>1006</v>
      </c>
      <c r="N422" s="130">
        <v>0</v>
      </c>
      <c r="O422" s="138">
        <v>112</v>
      </c>
      <c r="P422" s="130" t="s">
        <v>770</v>
      </c>
      <c r="Q422" s="157">
        <v>6410.2772372963955</v>
      </c>
      <c r="R422" s="140">
        <v>114.4</v>
      </c>
      <c r="S422" s="140">
        <f t="shared" si="35"/>
        <v>733335.7159467076</v>
      </c>
      <c r="T422" s="140">
        <f t="shared" si="34"/>
        <v>821336.0018603127</v>
      </c>
      <c r="U422" s="139">
        <v>2010</v>
      </c>
      <c r="V422" s="141"/>
    </row>
    <row r="423" spans="1:22" s="160" customFormat="1" ht="47.25" customHeight="1">
      <c r="A423" s="129" t="s">
        <v>1023</v>
      </c>
      <c r="B423" s="130" t="s">
        <v>1928</v>
      </c>
      <c r="C423" s="131" t="s">
        <v>1012</v>
      </c>
      <c r="D423" s="156" t="s">
        <v>1013</v>
      </c>
      <c r="E423" s="192" t="s">
        <v>1014</v>
      </c>
      <c r="F423" s="130" t="s">
        <v>1932</v>
      </c>
      <c r="G423" s="134">
        <v>0</v>
      </c>
      <c r="H423" s="135">
        <v>751000000</v>
      </c>
      <c r="I423" s="136" t="s">
        <v>1933</v>
      </c>
      <c r="J423" s="137" t="s">
        <v>1953</v>
      </c>
      <c r="K423" s="136" t="s">
        <v>948</v>
      </c>
      <c r="L423" s="130" t="s">
        <v>1008</v>
      </c>
      <c r="M423" s="130" t="s">
        <v>1006</v>
      </c>
      <c r="N423" s="130">
        <v>0</v>
      </c>
      <c r="O423" s="138">
        <v>112</v>
      </c>
      <c r="P423" s="130" t="s">
        <v>770</v>
      </c>
      <c r="Q423" s="157">
        <v>7122.530263662661</v>
      </c>
      <c r="R423" s="140">
        <v>114.4</v>
      </c>
      <c r="S423" s="140">
        <f t="shared" si="35"/>
        <v>814817.4621630085</v>
      </c>
      <c r="T423" s="140">
        <f t="shared" si="34"/>
        <v>912595.5576225696</v>
      </c>
      <c r="U423" s="139">
        <v>2010</v>
      </c>
      <c r="V423" s="141"/>
    </row>
    <row r="424" spans="1:22" s="160" customFormat="1" ht="47.25" customHeight="1">
      <c r="A424" s="129" t="s">
        <v>1024</v>
      </c>
      <c r="B424" s="130" t="s">
        <v>1928</v>
      </c>
      <c r="C424" s="131" t="s">
        <v>1012</v>
      </c>
      <c r="D424" s="156" t="s">
        <v>1013</v>
      </c>
      <c r="E424" s="192" t="s">
        <v>1014</v>
      </c>
      <c r="F424" s="130" t="s">
        <v>1932</v>
      </c>
      <c r="G424" s="134">
        <v>0</v>
      </c>
      <c r="H424" s="135">
        <v>751000000</v>
      </c>
      <c r="I424" s="136" t="s">
        <v>1933</v>
      </c>
      <c r="J424" s="137" t="s">
        <v>1953</v>
      </c>
      <c r="K424" s="136" t="s">
        <v>2214</v>
      </c>
      <c r="L424" s="130" t="s">
        <v>2215</v>
      </c>
      <c r="M424" s="130" t="s">
        <v>1006</v>
      </c>
      <c r="N424" s="130">
        <v>0</v>
      </c>
      <c r="O424" s="138">
        <v>112</v>
      </c>
      <c r="P424" s="130" t="s">
        <v>770</v>
      </c>
      <c r="Q424" s="157">
        <v>4273.518158197597</v>
      </c>
      <c r="R424" s="140">
        <v>114.4</v>
      </c>
      <c r="S424" s="140"/>
      <c r="T424" s="140"/>
      <c r="U424" s="139">
        <v>2010</v>
      </c>
      <c r="V424" s="141"/>
    </row>
    <row r="425" spans="1:22" s="160" customFormat="1" ht="47.25" customHeight="1">
      <c r="A425" s="129" t="s">
        <v>2678</v>
      </c>
      <c r="B425" s="130" t="s">
        <v>1928</v>
      </c>
      <c r="C425" s="131" t="s">
        <v>1012</v>
      </c>
      <c r="D425" s="156" t="s">
        <v>1013</v>
      </c>
      <c r="E425" s="192" t="s">
        <v>1014</v>
      </c>
      <c r="F425" s="130" t="s">
        <v>1932</v>
      </c>
      <c r="G425" s="134">
        <v>0</v>
      </c>
      <c r="H425" s="135">
        <v>751000000</v>
      </c>
      <c r="I425" s="136" t="s">
        <v>1933</v>
      </c>
      <c r="J425" s="137" t="s">
        <v>1953</v>
      </c>
      <c r="K425" s="136" t="s">
        <v>2214</v>
      </c>
      <c r="L425" s="130" t="s">
        <v>2215</v>
      </c>
      <c r="M425" s="130" t="s">
        <v>1006</v>
      </c>
      <c r="N425" s="130">
        <v>0</v>
      </c>
      <c r="O425" s="138">
        <v>112</v>
      </c>
      <c r="P425" s="130" t="s">
        <v>770</v>
      </c>
      <c r="Q425" s="157">
        <v>30000</v>
      </c>
      <c r="R425" s="140">
        <f>S425/Q425</f>
        <v>116.07</v>
      </c>
      <c r="S425" s="140">
        <v>3482100</v>
      </c>
      <c r="T425" s="140">
        <f>S425*1.12</f>
        <v>3899952.0000000005</v>
      </c>
      <c r="U425" s="139">
        <v>2010</v>
      </c>
      <c r="V425" s="141"/>
    </row>
    <row r="426" spans="1:22" s="160" customFormat="1" ht="47.25" customHeight="1">
      <c r="A426" s="129" t="s">
        <v>1025</v>
      </c>
      <c r="B426" s="130" t="s">
        <v>1928</v>
      </c>
      <c r="C426" s="131" t="s">
        <v>1012</v>
      </c>
      <c r="D426" s="156" t="s">
        <v>1013</v>
      </c>
      <c r="E426" s="192" t="s">
        <v>1014</v>
      </c>
      <c r="F426" s="130" t="s">
        <v>1932</v>
      </c>
      <c r="G426" s="134">
        <v>0</v>
      </c>
      <c r="H426" s="135">
        <v>751000000</v>
      </c>
      <c r="I426" s="136" t="s">
        <v>1933</v>
      </c>
      <c r="J426" s="137" t="s">
        <v>1953</v>
      </c>
      <c r="K426" s="136" t="s">
        <v>2214</v>
      </c>
      <c r="L426" s="130" t="s">
        <v>1008</v>
      </c>
      <c r="M426" s="130" t="s">
        <v>1006</v>
      </c>
      <c r="N426" s="130">
        <v>0</v>
      </c>
      <c r="O426" s="138">
        <v>112</v>
      </c>
      <c r="P426" s="130" t="s">
        <v>770</v>
      </c>
      <c r="Q426" s="157">
        <v>4273.518158197597</v>
      </c>
      <c r="R426" s="140">
        <v>114.4</v>
      </c>
      <c r="S426" s="140"/>
      <c r="T426" s="140"/>
      <c r="U426" s="139">
        <v>2010</v>
      </c>
      <c r="V426" s="141"/>
    </row>
    <row r="427" spans="1:22" s="160" customFormat="1" ht="47.25" customHeight="1">
      <c r="A427" s="193" t="s">
        <v>2679</v>
      </c>
      <c r="B427" s="130" t="s">
        <v>1928</v>
      </c>
      <c r="C427" s="131" t="s">
        <v>1012</v>
      </c>
      <c r="D427" s="156" t="s">
        <v>1013</v>
      </c>
      <c r="E427" s="192" t="s">
        <v>1014</v>
      </c>
      <c r="F427" s="130" t="s">
        <v>1932</v>
      </c>
      <c r="G427" s="134">
        <v>0</v>
      </c>
      <c r="H427" s="135">
        <v>751000000</v>
      </c>
      <c r="I427" s="136" t="s">
        <v>1933</v>
      </c>
      <c r="J427" s="137" t="s">
        <v>1953</v>
      </c>
      <c r="K427" s="136" t="s">
        <v>2214</v>
      </c>
      <c r="L427" s="130" t="s">
        <v>1008</v>
      </c>
      <c r="M427" s="130" t="s">
        <v>1006</v>
      </c>
      <c r="N427" s="194">
        <v>0</v>
      </c>
      <c r="O427" s="138">
        <v>112</v>
      </c>
      <c r="P427" s="130" t="s">
        <v>770</v>
      </c>
      <c r="Q427" s="195">
        <v>115452</v>
      </c>
      <c r="R427" s="196"/>
      <c r="S427" s="196">
        <f>5198539.52+4332538.48</f>
        <v>9531078</v>
      </c>
      <c r="T427" s="196">
        <f>S427*1.12</f>
        <v>10674807.360000001</v>
      </c>
      <c r="U427" s="197">
        <v>2010</v>
      </c>
      <c r="V427" s="198"/>
    </row>
    <row r="428" spans="1:22" s="160" customFormat="1" ht="47.25" customHeight="1">
      <c r="A428" s="193" t="s">
        <v>1026</v>
      </c>
      <c r="B428" s="194" t="s">
        <v>1928</v>
      </c>
      <c r="C428" s="199" t="s">
        <v>795</v>
      </c>
      <c r="D428" s="200" t="s">
        <v>1027</v>
      </c>
      <c r="E428" s="201" t="s">
        <v>1027</v>
      </c>
      <c r="F428" s="194" t="s">
        <v>1932</v>
      </c>
      <c r="G428" s="202">
        <v>0</v>
      </c>
      <c r="H428" s="203">
        <v>751000000</v>
      </c>
      <c r="I428" s="204" t="s">
        <v>1933</v>
      </c>
      <c r="J428" s="194" t="s">
        <v>1028</v>
      </c>
      <c r="K428" s="204" t="s">
        <v>2214</v>
      </c>
      <c r="L428" s="194" t="s">
        <v>1029</v>
      </c>
      <c r="M428" s="194" t="s">
        <v>1028</v>
      </c>
      <c r="N428" s="194">
        <v>50</v>
      </c>
      <c r="O428" s="205">
        <v>172</v>
      </c>
      <c r="P428" s="194" t="s">
        <v>931</v>
      </c>
      <c r="Q428" s="195">
        <f>S428/R428</f>
        <v>0</v>
      </c>
      <c r="R428" s="196">
        <v>360000</v>
      </c>
      <c r="S428" s="196"/>
      <c r="T428" s="196"/>
      <c r="U428" s="197">
        <v>2011</v>
      </c>
      <c r="V428" s="198"/>
    </row>
    <row r="429" spans="1:22" s="160" customFormat="1" ht="47.25" customHeight="1">
      <c r="A429" s="129" t="s">
        <v>731</v>
      </c>
      <c r="B429" s="130" t="s">
        <v>1928</v>
      </c>
      <c r="C429" s="131" t="s">
        <v>795</v>
      </c>
      <c r="D429" s="156" t="s">
        <v>1027</v>
      </c>
      <c r="E429" s="133" t="s">
        <v>1027</v>
      </c>
      <c r="F429" s="130" t="s">
        <v>1932</v>
      </c>
      <c r="G429" s="134">
        <v>0</v>
      </c>
      <c r="H429" s="135">
        <v>751000000</v>
      </c>
      <c r="I429" s="136" t="s">
        <v>1933</v>
      </c>
      <c r="J429" s="130" t="s">
        <v>1028</v>
      </c>
      <c r="K429" s="136" t="s">
        <v>2214</v>
      </c>
      <c r="L429" s="130" t="s">
        <v>1029</v>
      </c>
      <c r="M429" s="130" t="s">
        <v>1028</v>
      </c>
      <c r="N429" s="130">
        <v>50</v>
      </c>
      <c r="O429" s="138">
        <v>172</v>
      </c>
      <c r="P429" s="130" t="s">
        <v>931</v>
      </c>
      <c r="Q429" s="157">
        <f>S429/R429</f>
        <v>696</v>
      </c>
      <c r="R429" s="140">
        <v>500000</v>
      </c>
      <c r="S429" s="140">
        <v>348000000</v>
      </c>
      <c r="T429" s="140">
        <f>S429*1.12</f>
        <v>389760000.00000006</v>
      </c>
      <c r="U429" s="139">
        <v>2011</v>
      </c>
      <c r="V429" s="141"/>
    </row>
    <row r="430" spans="1:22" s="160" customFormat="1" ht="47.25" customHeight="1">
      <c r="A430" s="206" t="s">
        <v>1030</v>
      </c>
      <c r="B430" s="207" t="s">
        <v>1928</v>
      </c>
      <c r="C430" s="208" t="s">
        <v>1031</v>
      </c>
      <c r="D430" s="209" t="s">
        <v>1032</v>
      </c>
      <c r="E430" s="210" t="s">
        <v>1032</v>
      </c>
      <c r="F430" s="207" t="s">
        <v>2262</v>
      </c>
      <c r="G430" s="211">
        <v>0</v>
      </c>
      <c r="H430" s="212">
        <v>751000000</v>
      </c>
      <c r="I430" s="213" t="s">
        <v>1933</v>
      </c>
      <c r="J430" s="137" t="s">
        <v>2251</v>
      </c>
      <c r="K430" s="207" t="s">
        <v>1954</v>
      </c>
      <c r="L430" s="207" t="s">
        <v>1955</v>
      </c>
      <c r="M430" s="207" t="s">
        <v>2263</v>
      </c>
      <c r="N430" s="207">
        <v>50</v>
      </c>
      <c r="O430" s="214">
        <v>796</v>
      </c>
      <c r="P430" s="207" t="s">
        <v>1957</v>
      </c>
      <c r="Q430" s="215">
        <v>10</v>
      </c>
      <c r="R430" s="216">
        <v>650</v>
      </c>
      <c r="S430" s="216">
        <f aca="true" t="shared" si="36" ref="S430:S461">R430*Q430</f>
        <v>6500</v>
      </c>
      <c r="T430" s="216">
        <f aca="true" t="shared" si="37" ref="T430:T461">S430*1.12</f>
        <v>7280.000000000001</v>
      </c>
      <c r="U430" s="215">
        <v>2011</v>
      </c>
      <c r="V430" s="217"/>
    </row>
    <row r="431" spans="1:22" s="160" customFormat="1" ht="47.25" customHeight="1">
      <c r="A431" s="129" t="s">
        <v>1033</v>
      </c>
      <c r="B431" s="130" t="s">
        <v>1928</v>
      </c>
      <c r="C431" s="131" t="s">
        <v>1031</v>
      </c>
      <c r="D431" s="132" t="s">
        <v>1034</v>
      </c>
      <c r="E431" s="152" t="s">
        <v>1034</v>
      </c>
      <c r="F431" s="130" t="s">
        <v>2262</v>
      </c>
      <c r="G431" s="134">
        <v>0</v>
      </c>
      <c r="H431" s="135">
        <v>751000000</v>
      </c>
      <c r="I431" s="136" t="s">
        <v>1933</v>
      </c>
      <c r="J431" s="137" t="s">
        <v>2251</v>
      </c>
      <c r="K431" s="130" t="s">
        <v>1954</v>
      </c>
      <c r="L431" s="130" t="s">
        <v>1955</v>
      </c>
      <c r="M431" s="130" t="s">
        <v>2263</v>
      </c>
      <c r="N431" s="130">
        <v>50</v>
      </c>
      <c r="O431" s="138">
        <v>796</v>
      </c>
      <c r="P431" s="130" t="s">
        <v>1957</v>
      </c>
      <c r="Q431" s="139">
        <v>2000</v>
      </c>
      <c r="R431" s="140">
        <v>40</v>
      </c>
      <c r="S431" s="140">
        <f t="shared" si="36"/>
        <v>80000</v>
      </c>
      <c r="T431" s="140">
        <f t="shared" si="37"/>
        <v>89600.00000000001</v>
      </c>
      <c r="U431" s="139">
        <v>2011</v>
      </c>
      <c r="V431" s="143"/>
    </row>
    <row r="432" spans="1:22" s="160" customFormat="1" ht="47.25" customHeight="1">
      <c r="A432" s="129" t="s">
        <v>1035</v>
      </c>
      <c r="B432" s="130" t="s">
        <v>1928</v>
      </c>
      <c r="C432" s="131" t="s">
        <v>1031</v>
      </c>
      <c r="D432" s="132" t="s">
        <v>1036</v>
      </c>
      <c r="E432" s="152" t="s">
        <v>1036</v>
      </c>
      <c r="F432" s="130" t="s">
        <v>2262</v>
      </c>
      <c r="G432" s="134">
        <v>0</v>
      </c>
      <c r="H432" s="135">
        <v>751000000</v>
      </c>
      <c r="I432" s="136" t="s">
        <v>1933</v>
      </c>
      <c r="J432" s="137" t="s">
        <v>2251</v>
      </c>
      <c r="K432" s="130" t="s">
        <v>1954</v>
      </c>
      <c r="L432" s="130" t="s">
        <v>1955</v>
      </c>
      <c r="M432" s="130" t="s">
        <v>2263</v>
      </c>
      <c r="N432" s="130">
        <v>50</v>
      </c>
      <c r="O432" s="138">
        <v>796</v>
      </c>
      <c r="P432" s="130" t="s">
        <v>1957</v>
      </c>
      <c r="Q432" s="139">
        <v>750</v>
      </c>
      <c r="R432" s="140">
        <v>76</v>
      </c>
      <c r="S432" s="140">
        <f t="shared" si="36"/>
        <v>57000</v>
      </c>
      <c r="T432" s="140">
        <f t="shared" si="37"/>
        <v>63840.00000000001</v>
      </c>
      <c r="U432" s="139">
        <v>2011</v>
      </c>
      <c r="V432" s="143"/>
    </row>
    <row r="433" spans="1:22" s="160" customFormat="1" ht="47.25" customHeight="1">
      <c r="A433" s="129" t="s">
        <v>1037</v>
      </c>
      <c r="B433" s="130" t="s">
        <v>1928</v>
      </c>
      <c r="C433" s="131" t="s">
        <v>1038</v>
      </c>
      <c r="D433" s="132" t="s">
        <v>1039</v>
      </c>
      <c r="E433" s="152" t="s">
        <v>1039</v>
      </c>
      <c r="F433" s="130" t="s">
        <v>2262</v>
      </c>
      <c r="G433" s="134">
        <v>0</v>
      </c>
      <c r="H433" s="135">
        <v>751000000</v>
      </c>
      <c r="I433" s="136" t="s">
        <v>1933</v>
      </c>
      <c r="J433" s="137" t="s">
        <v>2251</v>
      </c>
      <c r="K433" s="130" t="s">
        <v>1954</v>
      </c>
      <c r="L433" s="130" t="s">
        <v>1955</v>
      </c>
      <c r="M433" s="130" t="s">
        <v>2263</v>
      </c>
      <c r="N433" s="130">
        <v>50</v>
      </c>
      <c r="O433" s="138">
        <v>796</v>
      </c>
      <c r="P433" s="130" t="s">
        <v>1957</v>
      </c>
      <c r="Q433" s="139">
        <v>350</v>
      </c>
      <c r="R433" s="140">
        <v>38.5</v>
      </c>
      <c r="S433" s="140">
        <f t="shared" si="36"/>
        <v>13475</v>
      </c>
      <c r="T433" s="140">
        <f t="shared" si="37"/>
        <v>15092.000000000002</v>
      </c>
      <c r="U433" s="139">
        <v>2011</v>
      </c>
      <c r="V433" s="143"/>
    </row>
    <row r="434" spans="1:22" s="160" customFormat="1" ht="47.25" customHeight="1">
      <c r="A434" s="129" t="s">
        <v>1040</v>
      </c>
      <c r="B434" s="130" t="s">
        <v>1928</v>
      </c>
      <c r="C434" s="131" t="s">
        <v>1041</v>
      </c>
      <c r="D434" s="132" t="s">
        <v>1042</v>
      </c>
      <c r="E434" s="152" t="s">
        <v>1042</v>
      </c>
      <c r="F434" s="130" t="s">
        <v>2262</v>
      </c>
      <c r="G434" s="134">
        <v>0</v>
      </c>
      <c r="H434" s="135">
        <v>751000000</v>
      </c>
      <c r="I434" s="136" t="s">
        <v>1933</v>
      </c>
      <c r="J434" s="137" t="s">
        <v>2251</v>
      </c>
      <c r="K434" s="130" t="s">
        <v>1954</v>
      </c>
      <c r="L434" s="130" t="s">
        <v>1955</v>
      </c>
      <c r="M434" s="130" t="s">
        <v>2263</v>
      </c>
      <c r="N434" s="130">
        <v>50</v>
      </c>
      <c r="O434" s="138">
        <v>796</v>
      </c>
      <c r="P434" s="130" t="s">
        <v>1957</v>
      </c>
      <c r="Q434" s="139">
        <v>2000</v>
      </c>
      <c r="R434" s="140">
        <v>70</v>
      </c>
      <c r="S434" s="140">
        <f t="shared" si="36"/>
        <v>140000</v>
      </c>
      <c r="T434" s="140">
        <f t="shared" si="37"/>
        <v>156800.00000000003</v>
      </c>
      <c r="U434" s="139">
        <v>2011</v>
      </c>
      <c r="V434" s="143"/>
    </row>
    <row r="435" spans="1:22" s="160" customFormat="1" ht="47.25" customHeight="1">
      <c r="A435" s="129" t="s">
        <v>1043</v>
      </c>
      <c r="B435" s="130" t="s">
        <v>1928</v>
      </c>
      <c r="C435" s="131" t="s">
        <v>1041</v>
      </c>
      <c r="D435" s="132" t="s">
        <v>1044</v>
      </c>
      <c r="E435" s="152" t="s">
        <v>1044</v>
      </c>
      <c r="F435" s="130" t="s">
        <v>2262</v>
      </c>
      <c r="G435" s="134">
        <v>0</v>
      </c>
      <c r="H435" s="135">
        <v>751000000</v>
      </c>
      <c r="I435" s="136" t="s">
        <v>1933</v>
      </c>
      <c r="J435" s="137" t="s">
        <v>2251</v>
      </c>
      <c r="K435" s="130" t="s">
        <v>1954</v>
      </c>
      <c r="L435" s="130" t="s">
        <v>1955</v>
      </c>
      <c r="M435" s="130" t="s">
        <v>2263</v>
      </c>
      <c r="N435" s="130">
        <v>50</v>
      </c>
      <c r="O435" s="138">
        <v>839</v>
      </c>
      <c r="P435" s="130" t="s">
        <v>1045</v>
      </c>
      <c r="Q435" s="139">
        <v>3000</v>
      </c>
      <c r="R435" s="140">
        <v>1200</v>
      </c>
      <c r="S435" s="140">
        <f t="shared" si="36"/>
        <v>3600000</v>
      </c>
      <c r="T435" s="140">
        <f t="shared" si="37"/>
        <v>4032000.0000000005</v>
      </c>
      <c r="U435" s="139">
        <v>2011</v>
      </c>
      <c r="V435" s="143"/>
    </row>
    <row r="436" spans="1:22" s="160" customFormat="1" ht="47.25" customHeight="1">
      <c r="A436" s="129" t="s">
        <v>1046</v>
      </c>
      <c r="B436" s="130" t="s">
        <v>1928</v>
      </c>
      <c r="C436" s="131" t="s">
        <v>1041</v>
      </c>
      <c r="D436" s="132" t="s">
        <v>1047</v>
      </c>
      <c r="E436" s="152" t="s">
        <v>1047</v>
      </c>
      <c r="F436" s="130" t="s">
        <v>1932</v>
      </c>
      <c r="G436" s="134">
        <v>0</v>
      </c>
      <c r="H436" s="135">
        <v>751000000</v>
      </c>
      <c r="I436" s="136" t="s">
        <v>1933</v>
      </c>
      <c r="J436" s="137" t="s">
        <v>2251</v>
      </c>
      <c r="K436" s="130" t="s">
        <v>1954</v>
      </c>
      <c r="L436" s="130" t="s">
        <v>1955</v>
      </c>
      <c r="M436" s="130" t="s">
        <v>2263</v>
      </c>
      <c r="N436" s="130">
        <v>50</v>
      </c>
      <c r="O436" s="138">
        <v>839</v>
      </c>
      <c r="P436" s="130" t="s">
        <v>1045</v>
      </c>
      <c r="Q436" s="139">
        <v>20000</v>
      </c>
      <c r="R436" s="140">
        <v>575</v>
      </c>
      <c r="S436" s="140">
        <f t="shared" si="36"/>
        <v>11500000</v>
      </c>
      <c r="T436" s="140">
        <f t="shared" si="37"/>
        <v>12880000.000000002</v>
      </c>
      <c r="U436" s="139">
        <v>2011</v>
      </c>
      <c r="V436" s="143"/>
    </row>
    <row r="437" spans="1:22" s="160" customFormat="1" ht="47.25" customHeight="1">
      <c r="A437" s="129" t="s">
        <v>1048</v>
      </c>
      <c r="B437" s="130" t="s">
        <v>1928</v>
      </c>
      <c r="C437" s="131" t="s">
        <v>1041</v>
      </c>
      <c r="D437" s="132" t="s">
        <v>1049</v>
      </c>
      <c r="E437" s="152" t="s">
        <v>1050</v>
      </c>
      <c r="F437" s="130" t="s">
        <v>2262</v>
      </c>
      <c r="G437" s="134">
        <v>0</v>
      </c>
      <c r="H437" s="135">
        <v>751000000</v>
      </c>
      <c r="I437" s="136" t="s">
        <v>1933</v>
      </c>
      <c r="J437" s="137" t="s">
        <v>2251</v>
      </c>
      <c r="K437" s="130" t="s">
        <v>1954</v>
      </c>
      <c r="L437" s="130" t="s">
        <v>1955</v>
      </c>
      <c r="M437" s="130" t="s">
        <v>2263</v>
      </c>
      <c r="N437" s="130">
        <v>50</v>
      </c>
      <c r="O437" s="138">
        <v>839</v>
      </c>
      <c r="P437" s="130" t="s">
        <v>1045</v>
      </c>
      <c r="Q437" s="139">
        <v>30</v>
      </c>
      <c r="R437" s="140">
        <v>1105</v>
      </c>
      <c r="S437" s="140">
        <f t="shared" si="36"/>
        <v>33150</v>
      </c>
      <c r="T437" s="140">
        <f t="shared" si="37"/>
        <v>37128</v>
      </c>
      <c r="U437" s="139">
        <v>2011</v>
      </c>
      <c r="V437" s="143"/>
    </row>
    <row r="438" spans="1:22" s="160" customFormat="1" ht="47.25" customHeight="1">
      <c r="A438" s="129" t="s">
        <v>1051</v>
      </c>
      <c r="B438" s="130" t="s">
        <v>1928</v>
      </c>
      <c r="C438" s="131" t="s">
        <v>1041</v>
      </c>
      <c r="D438" s="132" t="s">
        <v>1052</v>
      </c>
      <c r="E438" s="152" t="s">
        <v>1052</v>
      </c>
      <c r="F438" s="130" t="s">
        <v>2262</v>
      </c>
      <c r="G438" s="134">
        <v>0</v>
      </c>
      <c r="H438" s="135">
        <v>751000000</v>
      </c>
      <c r="I438" s="136" t="s">
        <v>1933</v>
      </c>
      <c r="J438" s="137" t="s">
        <v>2251</v>
      </c>
      <c r="K438" s="130" t="s">
        <v>1954</v>
      </c>
      <c r="L438" s="130" t="s">
        <v>1955</v>
      </c>
      <c r="M438" s="130" t="s">
        <v>2263</v>
      </c>
      <c r="N438" s="130">
        <v>50</v>
      </c>
      <c r="O438" s="138">
        <v>839</v>
      </c>
      <c r="P438" s="130" t="s">
        <v>1045</v>
      </c>
      <c r="Q438" s="139">
        <v>30</v>
      </c>
      <c r="R438" s="140">
        <v>1105</v>
      </c>
      <c r="S438" s="140">
        <f t="shared" si="36"/>
        <v>33150</v>
      </c>
      <c r="T438" s="140">
        <f t="shared" si="37"/>
        <v>37128</v>
      </c>
      <c r="U438" s="139">
        <v>2011</v>
      </c>
      <c r="V438" s="143"/>
    </row>
    <row r="439" spans="1:22" s="160" customFormat="1" ht="47.25" customHeight="1">
      <c r="A439" s="129" t="s">
        <v>1053</v>
      </c>
      <c r="B439" s="130" t="s">
        <v>1928</v>
      </c>
      <c r="C439" s="131" t="s">
        <v>1041</v>
      </c>
      <c r="D439" s="132" t="s">
        <v>1054</v>
      </c>
      <c r="E439" s="152" t="s">
        <v>1054</v>
      </c>
      <c r="F439" s="130" t="s">
        <v>2262</v>
      </c>
      <c r="G439" s="134">
        <v>0</v>
      </c>
      <c r="H439" s="135">
        <v>751000000</v>
      </c>
      <c r="I439" s="136" t="s">
        <v>1933</v>
      </c>
      <c r="J439" s="137" t="s">
        <v>2251</v>
      </c>
      <c r="K439" s="130" t="s">
        <v>1954</v>
      </c>
      <c r="L439" s="130" t="s">
        <v>1955</v>
      </c>
      <c r="M439" s="130" t="s">
        <v>2263</v>
      </c>
      <c r="N439" s="130">
        <v>50</v>
      </c>
      <c r="O439" s="138">
        <v>839</v>
      </c>
      <c r="P439" s="130" t="s">
        <v>1045</v>
      </c>
      <c r="Q439" s="139">
        <v>30</v>
      </c>
      <c r="R439" s="140">
        <v>1105</v>
      </c>
      <c r="S439" s="140">
        <f t="shared" si="36"/>
        <v>33150</v>
      </c>
      <c r="T439" s="140">
        <f t="shared" si="37"/>
        <v>37128</v>
      </c>
      <c r="U439" s="139">
        <v>2011</v>
      </c>
      <c r="V439" s="143"/>
    </row>
    <row r="440" spans="1:22" s="160" customFormat="1" ht="47.25" customHeight="1">
      <c r="A440" s="129" t="s">
        <v>1055</v>
      </c>
      <c r="B440" s="130" t="s">
        <v>1928</v>
      </c>
      <c r="C440" s="131" t="s">
        <v>1041</v>
      </c>
      <c r="D440" s="132" t="s">
        <v>1056</v>
      </c>
      <c r="E440" s="152" t="s">
        <v>1056</v>
      </c>
      <c r="F440" s="130" t="s">
        <v>2262</v>
      </c>
      <c r="G440" s="134">
        <v>0</v>
      </c>
      <c r="H440" s="135">
        <v>751000000</v>
      </c>
      <c r="I440" s="136" t="s">
        <v>1933</v>
      </c>
      <c r="J440" s="137" t="s">
        <v>2251</v>
      </c>
      <c r="K440" s="130" t="s">
        <v>1954</v>
      </c>
      <c r="L440" s="130" t="s">
        <v>1955</v>
      </c>
      <c r="M440" s="130" t="s">
        <v>2263</v>
      </c>
      <c r="N440" s="130">
        <v>50</v>
      </c>
      <c r="O440" s="138">
        <v>839</v>
      </c>
      <c r="P440" s="130" t="s">
        <v>1045</v>
      </c>
      <c r="Q440" s="139">
        <v>30</v>
      </c>
      <c r="R440" s="140">
        <v>350</v>
      </c>
      <c r="S440" s="140">
        <f t="shared" si="36"/>
        <v>10500</v>
      </c>
      <c r="T440" s="140">
        <f t="shared" si="37"/>
        <v>11760.000000000002</v>
      </c>
      <c r="U440" s="139">
        <v>2011</v>
      </c>
      <c r="V440" s="143"/>
    </row>
    <row r="441" spans="1:22" s="160" customFormat="1" ht="47.25" customHeight="1">
      <c r="A441" s="129" t="s">
        <v>1057</v>
      </c>
      <c r="B441" s="130" t="s">
        <v>1928</v>
      </c>
      <c r="C441" s="131" t="s">
        <v>1041</v>
      </c>
      <c r="D441" s="132" t="s">
        <v>1058</v>
      </c>
      <c r="E441" s="152" t="s">
        <v>1058</v>
      </c>
      <c r="F441" s="130" t="s">
        <v>2262</v>
      </c>
      <c r="G441" s="134">
        <v>0</v>
      </c>
      <c r="H441" s="135">
        <v>751000000</v>
      </c>
      <c r="I441" s="136" t="s">
        <v>1933</v>
      </c>
      <c r="J441" s="137" t="s">
        <v>2251</v>
      </c>
      <c r="K441" s="130" t="s">
        <v>1954</v>
      </c>
      <c r="L441" s="130" t="s">
        <v>1955</v>
      </c>
      <c r="M441" s="130" t="s">
        <v>2263</v>
      </c>
      <c r="N441" s="130">
        <v>50</v>
      </c>
      <c r="O441" s="138">
        <v>796</v>
      </c>
      <c r="P441" s="130" t="s">
        <v>1957</v>
      </c>
      <c r="Q441" s="139">
        <v>250</v>
      </c>
      <c r="R441" s="140">
        <v>146.64</v>
      </c>
      <c r="S441" s="140">
        <f t="shared" si="36"/>
        <v>36660</v>
      </c>
      <c r="T441" s="140">
        <f t="shared" si="37"/>
        <v>41059.200000000004</v>
      </c>
      <c r="U441" s="139">
        <v>2011</v>
      </c>
      <c r="V441" s="143"/>
    </row>
    <row r="442" spans="1:22" s="160" customFormat="1" ht="47.25" customHeight="1">
      <c r="A442" s="129" t="s">
        <v>1059</v>
      </c>
      <c r="B442" s="130" t="s">
        <v>1928</v>
      </c>
      <c r="C442" s="131" t="s">
        <v>1041</v>
      </c>
      <c r="D442" s="132" t="s">
        <v>2683</v>
      </c>
      <c r="E442" s="152" t="s">
        <v>1060</v>
      </c>
      <c r="F442" s="130" t="s">
        <v>2262</v>
      </c>
      <c r="G442" s="134">
        <v>0</v>
      </c>
      <c r="H442" s="135">
        <v>751000000</v>
      </c>
      <c r="I442" s="136" t="s">
        <v>1933</v>
      </c>
      <c r="J442" s="137" t="s">
        <v>2251</v>
      </c>
      <c r="K442" s="130" t="s">
        <v>1954</v>
      </c>
      <c r="L442" s="130" t="s">
        <v>1955</v>
      </c>
      <c r="M442" s="130" t="s">
        <v>2263</v>
      </c>
      <c r="N442" s="130">
        <v>50</v>
      </c>
      <c r="O442" s="138">
        <v>796</v>
      </c>
      <c r="P442" s="130" t="s">
        <v>1957</v>
      </c>
      <c r="Q442" s="139">
        <v>8000</v>
      </c>
      <c r="R442" s="140">
        <v>32</v>
      </c>
      <c r="S442" s="140">
        <f t="shared" si="36"/>
        <v>256000</v>
      </c>
      <c r="T442" s="140">
        <f t="shared" si="37"/>
        <v>286720</v>
      </c>
      <c r="U442" s="139">
        <v>2011</v>
      </c>
      <c r="V442" s="143"/>
    </row>
    <row r="443" spans="1:22" s="160" customFormat="1" ht="47.25" customHeight="1">
      <c r="A443" s="129" t="s">
        <v>1061</v>
      </c>
      <c r="B443" s="130" t="s">
        <v>1928</v>
      </c>
      <c r="C443" s="131" t="s">
        <v>1041</v>
      </c>
      <c r="D443" s="132" t="s">
        <v>2683</v>
      </c>
      <c r="E443" s="152" t="s">
        <v>1062</v>
      </c>
      <c r="F443" s="130" t="s">
        <v>2262</v>
      </c>
      <c r="G443" s="134">
        <v>0</v>
      </c>
      <c r="H443" s="135">
        <v>751000000</v>
      </c>
      <c r="I443" s="136" t="s">
        <v>1933</v>
      </c>
      <c r="J443" s="137" t="s">
        <v>2251</v>
      </c>
      <c r="K443" s="130" t="s">
        <v>1954</v>
      </c>
      <c r="L443" s="130" t="s">
        <v>1955</v>
      </c>
      <c r="M443" s="130" t="s">
        <v>2263</v>
      </c>
      <c r="N443" s="130">
        <v>50</v>
      </c>
      <c r="O443" s="138">
        <v>796</v>
      </c>
      <c r="P443" s="130" t="s">
        <v>1957</v>
      </c>
      <c r="Q443" s="139">
        <v>2000</v>
      </c>
      <c r="R443" s="140">
        <v>62</v>
      </c>
      <c r="S443" s="140">
        <f t="shared" si="36"/>
        <v>124000</v>
      </c>
      <c r="T443" s="140">
        <f t="shared" si="37"/>
        <v>138880</v>
      </c>
      <c r="U443" s="139">
        <v>2011</v>
      </c>
      <c r="V443" s="143"/>
    </row>
    <row r="444" spans="1:22" s="160" customFormat="1" ht="47.25" customHeight="1">
      <c r="A444" s="129" t="s">
        <v>1063</v>
      </c>
      <c r="B444" s="130" t="s">
        <v>1928</v>
      </c>
      <c r="C444" s="131" t="s">
        <v>1041</v>
      </c>
      <c r="D444" s="132" t="s">
        <v>1064</v>
      </c>
      <c r="E444" s="152" t="s">
        <v>1064</v>
      </c>
      <c r="F444" s="130" t="s">
        <v>2262</v>
      </c>
      <c r="G444" s="134">
        <v>0</v>
      </c>
      <c r="H444" s="135">
        <v>751000000</v>
      </c>
      <c r="I444" s="136" t="s">
        <v>1933</v>
      </c>
      <c r="J444" s="137" t="s">
        <v>2251</v>
      </c>
      <c r="K444" s="130" t="s">
        <v>1954</v>
      </c>
      <c r="L444" s="130" t="s">
        <v>1955</v>
      </c>
      <c r="M444" s="130" t="s">
        <v>2263</v>
      </c>
      <c r="N444" s="130">
        <v>50</v>
      </c>
      <c r="O444" s="138">
        <v>736</v>
      </c>
      <c r="P444" s="130" t="s">
        <v>1065</v>
      </c>
      <c r="Q444" s="139">
        <v>100</v>
      </c>
      <c r="R444" s="140">
        <v>170</v>
      </c>
      <c r="S444" s="140">
        <f t="shared" si="36"/>
        <v>17000</v>
      </c>
      <c r="T444" s="140">
        <f t="shared" si="37"/>
        <v>19040</v>
      </c>
      <c r="U444" s="139">
        <v>2011</v>
      </c>
      <c r="V444" s="143"/>
    </row>
    <row r="445" spans="1:22" s="160" customFormat="1" ht="47.25" customHeight="1">
      <c r="A445" s="129" t="s">
        <v>1066</v>
      </c>
      <c r="B445" s="130" t="s">
        <v>1928</v>
      </c>
      <c r="C445" s="131" t="s">
        <v>1041</v>
      </c>
      <c r="D445" s="132" t="s">
        <v>1067</v>
      </c>
      <c r="E445" s="152" t="s">
        <v>1067</v>
      </c>
      <c r="F445" s="130" t="s">
        <v>2262</v>
      </c>
      <c r="G445" s="134">
        <v>0</v>
      </c>
      <c r="H445" s="135">
        <v>751000000</v>
      </c>
      <c r="I445" s="136" t="s">
        <v>1933</v>
      </c>
      <c r="J445" s="137" t="s">
        <v>2251</v>
      </c>
      <c r="K445" s="130" t="s">
        <v>1954</v>
      </c>
      <c r="L445" s="130" t="s">
        <v>1955</v>
      </c>
      <c r="M445" s="130" t="s">
        <v>2263</v>
      </c>
      <c r="N445" s="130">
        <v>50</v>
      </c>
      <c r="O445" s="138">
        <v>796</v>
      </c>
      <c r="P445" s="130" t="s">
        <v>1957</v>
      </c>
      <c r="Q445" s="139">
        <v>100</v>
      </c>
      <c r="R445" s="140">
        <v>669.28</v>
      </c>
      <c r="S445" s="140">
        <f t="shared" si="36"/>
        <v>66928</v>
      </c>
      <c r="T445" s="140">
        <f t="shared" si="37"/>
        <v>74959.36</v>
      </c>
      <c r="U445" s="139">
        <v>2011</v>
      </c>
      <c r="V445" s="143"/>
    </row>
    <row r="446" spans="1:22" s="160" customFormat="1" ht="47.25" customHeight="1">
      <c r="A446" s="129" t="s">
        <v>1068</v>
      </c>
      <c r="B446" s="130" t="s">
        <v>1928</v>
      </c>
      <c r="C446" s="131" t="s">
        <v>1069</v>
      </c>
      <c r="D446" s="132" t="s">
        <v>1070</v>
      </c>
      <c r="E446" s="152" t="s">
        <v>1070</v>
      </c>
      <c r="F446" s="130" t="s">
        <v>2262</v>
      </c>
      <c r="G446" s="134">
        <v>0</v>
      </c>
      <c r="H446" s="135">
        <v>751000000</v>
      </c>
      <c r="I446" s="136" t="s">
        <v>1933</v>
      </c>
      <c r="J446" s="137" t="s">
        <v>2251</v>
      </c>
      <c r="K446" s="130" t="s">
        <v>1954</v>
      </c>
      <c r="L446" s="130" t="s">
        <v>1955</v>
      </c>
      <c r="M446" s="130" t="s">
        <v>2263</v>
      </c>
      <c r="N446" s="130">
        <v>50</v>
      </c>
      <c r="O446" s="138">
        <v>796</v>
      </c>
      <c r="P446" s="130" t="s">
        <v>1957</v>
      </c>
      <c r="Q446" s="139">
        <v>20</v>
      </c>
      <c r="R446" s="140">
        <v>850</v>
      </c>
      <c r="S446" s="140">
        <f t="shared" si="36"/>
        <v>17000</v>
      </c>
      <c r="T446" s="140">
        <f t="shared" si="37"/>
        <v>19040</v>
      </c>
      <c r="U446" s="139">
        <v>2011</v>
      </c>
      <c r="V446" s="143"/>
    </row>
    <row r="447" spans="1:22" s="160" customFormat="1" ht="47.25" customHeight="1">
      <c r="A447" s="129" t="s">
        <v>1071</v>
      </c>
      <c r="B447" s="130" t="s">
        <v>1928</v>
      </c>
      <c r="C447" s="131" t="s">
        <v>1069</v>
      </c>
      <c r="D447" s="132" t="s">
        <v>1072</v>
      </c>
      <c r="E447" s="152" t="s">
        <v>1072</v>
      </c>
      <c r="F447" s="130" t="s">
        <v>2262</v>
      </c>
      <c r="G447" s="134">
        <v>0</v>
      </c>
      <c r="H447" s="135">
        <v>751000000</v>
      </c>
      <c r="I447" s="136" t="s">
        <v>1933</v>
      </c>
      <c r="J447" s="137" t="s">
        <v>2251</v>
      </c>
      <c r="K447" s="130" t="s">
        <v>1954</v>
      </c>
      <c r="L447" s="130" t="s">
        <v>1955</v>
      </c>
      <c r="M447" s="130" t="s">
        <v>2263</v>
      </c>
      <c r="N447" s="130">
        <v>50</v>
      </c>
      <c r="O447" s="138">
        <v>796</v>
      </c>
      <c r="P447" s="130" t="s">
        <v>1957</v>
      </c>
      <c r="Q447" s="139">
        <v>50</v>
      </c>
      <c r="R447" s="140">
        <v>515</v>
      </c>
      <c r="S447" s="140">
        <f t="shared" si="36"/>
        <v>25750</v>
      </c>
      <c r="T447" s="140">
        <f t="shared" si="37"/>
        <v>28840.000000000004</v>
      </c>
      <c r="U447" s="139">
        <v>2011</v>
      </c>
      <c r="V447" s="143"/>
    </row>
    <row r="448" spans="1:22" s="160" customFormat="1" ht="47.25" customHeight="1">
      <c r="A448" s="129" t="s">
        <v>1073</v>
      </c>
      <c r="B448" s="130" t="s">
        <v>1928</v>
      </c>
      <c r="C448" s="131" t="s">
        <v>1069</v>
      </c>
      <c r="D448" s="132" t="s">
        <v>1074</v>
      </c>
      <c r="E448" s="152" t="s">
        <v>1074</v>
      </c>
      <c r="F448" s="130" t="s">
        <v>2262</v>
      </c>
      <c r="G448" s="134">
        <v>0</v>
      </c>
      <c r="H448" s="135">
        <v>751000000</v>
      </c>
      <c r="I448" s="136" t="s">
        <v>1933</v>
      </c>
      <c r="J448" s="137" t="s">
        <v>2251</v>
      </c>
      <c r="K448" s="130" t="s">
        <v>1954</v>
      </c>
      <c r="L448" s="130" t="s">
        <v>1955</v>
      </c>
      <c r="M448" s="130" t="s">
        <v>2263</v>
      </c>
      <c r="N448" s="130">
        <v>50</v>
      </c>
      <c r="O448" s="138">
        <v>796</v>
      </c>
      <c r="P448" s="130" t="s">
        <v>1957</v>
      </c>
      <c r="Q448" s="139">
        <v>30</v>
      </c>
      <c r="R448" s="140">
        <v>1193.8</v>
      </c>
      <c r="S448" s="140">
        <f t="shared" si="36"/>
        <v>35814</v>
      </c>
      <c r="T448" s="140">
        <f t="shared" si="37"/>
        <v>40111.68</v>
      </c>
      <c r="U448" s="139">
        <v>2011</v>
      </c>
      <c r="V448" s="143"/>
    </row>
    <row r="449" spans="1:22" s="160" customFormat="1" ht="47.25" customHeight="1">
      <c r="A449" s="129" t="s">
        <v>1075</v>
      </c>
      <c r="B449" s="130" t="s">
        <v>1928</v>
      </c>
      <c r="C449" s="131" t="s">
        <v>1076</v>
      </c>
      <c r="D449" s="132" t="s">
        <v>1077</v>
      </c>
      <c r="E449" s="152" t="s">
        <v>1077</v>
      </c>
      <c r="F449" s="130" t="s">
        <v>2262</v>
      </c>
      <c r="G449" s="134">
        <v>0</v>
      </c>
      <c r="H449" s="135">
        <v>751000000</v>
      </c>
      <c r="I449" s="136" t="s">
        <v>1933</v>
      </c>
      <c r="J449" s="137" t="s">
        <v>2251</v>
      </c>
      <c r="K449" s="130" t="s">
        <v>1954</v>
      </c>
      <c r="L449" s="130" t="s">
        <v>1955</v>
      </c>
      <c r="M449" s="130" t="s">
        <v>2263</v>
      </c>
      <c r="N449" s="130">
        <v>50</v>
      </c>
      <c r="O449" s="138">
        <v>796</v>
      </c>
      <c r="P449" s="130" t="s">
        <v>1957</v>
      </c>
      <c r="Q449" s="139">
        <v>400</v>
      </c>
      <c r="R449" s="140">
        <v>41.36</v>
      </c>
      <c r="S449" s="140">
        <f t="shared" si="36"/>
        <v>16544</v>
      </c>
      <c r="T449" s="140">
        <f t="shared" si="37"/>
        <v>18529.280000000002</v>
      </c>
      <c r="U449" s="139">
        <v>2011</v>
      </c>
      <c r="V449" s="143"/>
    </row>
    <row r="450" spans="1:22" s="160" customFormat="1" ht="47.25" customHeight="1">
      <c r="A450" s="129" t="s">
        <v>1078</v>
      </c>
      <c r="B450" s="130" t="s">
        <v>1928</v>
      </c>
      <c r="C450" s="131" t="s">
        <v>1069</v>
      </c>
      <c r="D450" s="132" t="s">
        <v>1079</v>
      </c>
      <c r="E450" s="152" t="s">
        <v>1079</v>
      </c>
      <c r="F450" s="130" t="s">
        <v>2262</v>
      </c>
      <c r="G450" s="134">
        <v>0</v>
      </c>
      <c r="H450" s="135">
        <v>751000000</v>
      </c>
      <c r="I450" s="136" t="s">
        <v>1933</v>
      </c>
      <c r="J450" s="137" t="s">
        <v>2251</v>
      </c>
      <c r="K450" s="130" t="s">
        <v>1954</v>
      </c>
      <c r="L450" s="130" t="s">
        <v>1955</v>
      </c>
      <c r="M450" s="130" t="s">
        <v>2263</v>
      </c>
      <c r="N450" s="130">
        <v>50</v>
      </c>
      <c r="O450" s="138">
        <v>796</v>
      </c>
      <c r="P450" s="130" t="s">
        <v>1957</v>
      </c>
      <c r="Q450" s="139">
        <v>350</v>
      </c>
      <c r="R450" s="140">
        <v>200</v>
      </c>
      <c r="S450" s="140">
        <f t="shared" si="36"/>
        <v>70000</v>
      </c>
      <c r="T450" s="140">
        <f t="shared" si="37"/>
        <v>78400.00000000001</v>
      </c>
      <c r="U450" s="139">
        <v>2011</v>
      </c>
      <c r="V450" s="143"/>
    </row>
    <row r="451" spans="1:22" s="160" customFormat="1" ht="47.25" customHeight="1">
      <c r="A451" s="129" t="s">
        <v>1080</v>
      </c>
      <c r="B451" s="130" t="s">
        <v>1928</v>
      </c>
      <c r="C451" s="131" t="s">
        <v>1966</v>
      </c>
      <c r="D451" s="132" t="s">
        <v>1081</v>
      </c>
      <c r="E451" s="152" t="s">
        <v>1081</v>
      </c>
      <c r="F451" s="130" t="s">
        <v>2262</v>
      </c>
      <c r="G451" s="134">
        <v>0</v>
      </c>
      <c r="H451" s="135">
        <v>751000000</v>
      </c>
      <c r="I451" s="136" t="s">
        <v>1933</v>
      </c>
      <c r="J451" s="137" t="s">
        <v>2251</v>
      </c>
      <c r="K451" s="130" t="s">
        <v>1954</v>
      </c>
      <c r="L451" s="130" t="s">
        <v>1955</v>
      </c>
      <c r="M451" s="130" t="s">
        <v>2263</v>
      </c>
      <c r="N451" s="130">
        <v>50</v>
      </c>
      <c r="O451" s="138">
        <v>796</v>
      </c>
      <c r="P451" s="130" t="s">
        <v>1957</v>
      </c>
      <c r="Q451" s="139">
        <v>150</v>
      </c>
      <c r="R451" s="140">
        <v>405</v>
      </c>
      <c r="S451" s="140">
        <f t="shared" si="36"/>
        <v>60750</v>
      </c>
      <c r="T451" s="140">
        <f t="shared" si="37"/>
        <v>68040</v>
      </c>
      <c r="U451" s="139">
        <v>2011</v>
      </c>
      <c r="V451" s="143"/>
    </row>
    <row r="452" spans="1:22" s="160" customFormat="1" ht="47.25" customHeight="1">
      <c r="A452" s="129" t="s">
        <v>1082</v>
      </c>
      <c r="B452" s="130" t="s">
        <v>1928</v>
      </c>
      <c r="C452" s="131" t="s">
        <v>1966</v>
      </c>
      <c r="D452" s="132" t="s">
        <v>1081</v>
      </c>
      <c r="E452" s="152" t="s">
        <v>1081</v>
      </c>
      <c r="F452" s="130" t="s">
        <v>2262</v>
      </c>
      <c r="G452" s="134">
        <v>0</v>
      </c>
      <c r="H452" s="135">
        <v>751000000</v>
      </c>
      <c r="I452" s="136" t="s">
        <v>1933</v>
      </c>
      <c r="J452" s="137" t="s">
        <v>2251</v>
      </c>
      <c r="K452" s="130" t="s">
        <v>1954</v>
      </c>
      <c r="L452" s="130" t="s">
        <v>1955</v>
      </c>
      <c r="M452" s="130" t="s">
        <v>2263</v>
      </c>
      <c r="N452" s="130">
        <v>50</v>
      </c>
      <c r="O452" s="138">
        <v>796</v>
      </c>
      <c r="P452" s="130" t="s">
        <v>1957</v>
      </c>
      <c r="Q452" s="139">
        <v>200</v>
      </c>
      <c r="R452" s="140">
        <v>405</v>
      </c>
      <c r="S452" s="140">
        <f t="shared" si="36"/>
        <v>81000</v>
      </c>
      <c r="T452" s="140">
        <f t="shared" si="37"/>
        <v>90720.00000000001</v>
      </c>
      <c r="U452" s="139">
        <v>2011</v>
      </c>
      <c r="V452" s="143"/>
    </row>
    <row r="453" spans="1:22" s="160" customFormat="1" ht="47.25" customHeight="1">
      <c r="A453" s="129" t="s">
        <v>1083</v>
      </c>
      <c r="B453" s="130" t="s">
        <v>1928</v>
      </c>
      <c r="C453" s="131" t="s">
        <v>1069</v>
      </c>
      <c r="D453" s="132" t="s">
        <v>1084</v>
      </c>
      <c r="E453" s="152" t="s">
        <v>1084</v>
      </c>
      <c r="F453" s="130" t="s">
        <v>2262</v>
      </c>
      <c r="G453" s="134">
        <v>0</v>
      </c>
      <c r="H453" s="135">
        <v>751000000</v>
      </c>
      <c r="I453" s="136" t="s">
        <v>1933</v>
      </c>
      <c r="J453" s="137" t="s">
        <v>2251</v>
      </c>
      <c r="K453" s="130" t="s">
        <v>1954</v>
      </c>
      <c r="L453" s="130" t="s">
        <v>1955</v>
      </c>
      <c r="M453" s="130" t="s">
        <v>2263</v>
      </c>
      <c r="N453" s="130">
        <v>50</v>
      </c>
      <c r="O453" s="138">
        <v>796</v>
      </c>
      <c r="P453" s="130" t="s">
        <v>1957</v>
      </c>
      <c r="Q453" s="139">
        <v>350</v>
      </c>
      <c r="R453" s="140">
        <v>55</v>
      </c>
      <c r="S453" s="140">
        <f t="shared" si="36"/>
        <v>19250</v>
      </c>
      <c r="T453" s="140">
        <f t="shared" si="37"/>
        <v>21560.000000000004</v>
      </c>
      <c r="U453" s="139">
        <v>2011</v>
      </c>
      <c r="V453" s="143"/>
    </row>
    <row r="454" spans="1:22" s="160" customFormat="1" ht="47.25" customHeight="1">
      <c r="A454" s="129" t="s">
        <v>1085</v>
      </c>
      <c r="B454" s="130" t="s">
        <v>1928</v>
      </c>
      <c r="C454" s="131" t="s">
        <v>1031</v>
      </c>
      <c r="D454" s="132" t="s">
        <v>1086</v>
      </c>
      <c r="E454" s="152" t="s">
        <v>1086</v>
      </c>
      <c r="F454" s="130" t="s">
        <v>2262</v>
      </c>
      <c r="G454" s="134">
        <v>0</v>
      </c>
      <c r="H454" s="135">
        <v>751000000</v>
      </c>
      <c r="I454" s="136" t="s">
        <v>1933</v>
      </c>
      <c r="J454" s="137" t="s">
        <v>2251</v>
      </c>
      <c r="K454" s="130" t="s">
        <v>1954</v>
      </c>
      <c r="L454" s="130" t="s">
        <v>1955</v>
      </c>
      <c r="M454" s="130" t="s">
        <v>2263</v>
      </c>
      <c r="N454" s="130">
        <v>50</v>
      </c>
      <c r="O454" s="138">
        <v>796</v>
      </c>
      <c r="P454" s="130" t="s">
        <v>1957</v>
      </c>
      <c r="Q454" s="139">
        <v>500</v>
      </c>
      <c r="R454" s="140">
        <v>56.4</v>
      </c>
      <c r="S454" s="140">
        <f t="shared" si="36"/>
        <v>28200</v>
      </c>
      <c r="T454" s="140">
        <f t="shared" si="37"/>
        <v>31584.000000000004</v>
      </c>
      <c r="U454" s="139">
        <v>2011</v>
      </c>
      <c r="V454" s="143"/>
    </row>
    <row r="455" spans="1:22" s="160" customFormat="1" ht="47.25" customHeight="1">
      <c r="A455" s="129" t="s">
        <v>1087</v>
      </c>
      <c r="B455" s="130" t="s">
        <v>1928</v>
      </c>
      <c r="C455" s="131" t="s">
        <v>1069</v>
      </c>
      <c r="D455" s="132" t="s">
        <v>1088</v>
      </c>
      <c r="E455" s="152" t="s">
        <v>1089</v>
      </c>
      <c r="F455" s="130" t="s">
        <v>2262</v>
      </c>
      <c r="G455" s="134">
        <v>0</v>
      </c>
      <c r="H455" s="135">
        <v>751000000</v>
      </c>
      <c r="I455" s="136" t="s">
        <v>1933</v>
      </c>
      <c r="J455" s="137" t="s">
        <v>2251</v>
      </c>
      <c r="K455" s="130" t="s">
        <v>1954</v>
      </c>
      <c r="L455" s="130" t="s">
        <v>1955</v>
      </c>
      <c r="M455" s="130" t="s">
        <v>2263</v>
      </c>
      <c r="N455" s="130">
        <v>50</v>
      </c>
      <c r="O455" s="138">
        <v>796</v>
      </c>
      <c r="P455" s="130" t="s">
        <v>1957</v>
      </c>
      <c r="Q455" s="139">
        <v>1100</v>
      </c>
      <c r="R455" s="140">
        <v>45</v>
      </c>
      <c r="S455" s="140">
        <f t="shared" si="36"/>
        <v>49500</v>
      </c>
      <c r="T455" s="140">
        <f t="shared" si="37"/>
        <v>55440.00000000001</v>
      </c>
      <c r="U455" s="139">
        <v>2011</v>
      </c>
      <c r="V455" s="143"/>
    </row>
    <row r="456" spans="1:22" s="160" customFormat="1" ht="47.25" customHeight="1">
      <c r="A456" s="129" t="s">
        <v>1090</v>
      </c>
      <c r="B456" s="130" t="s">
        <v>1928</v>
      </c>
      <c r="C456" s="131" t="s">
        <v>1091</v>
      </c>
      <c r="D456" s="132" t="s">
        <v>1092</v>
      </c>
      <c r="E456" s="152" t="s">
        <v>1092</v>
      </c>
      <c r="F456" s="130" t="s">
        <v>2262</v>
      </c>
      <c r="G456" s="134">
        <v>0</v>
      </c>
      <c r="H456" s="135">
        <v>751000000</v>
      </c>
      <c r="I456" s="136" t="s">
        <v>1933</v>
      </c>
      <c r="J456" s="137" t="s">
        <v>2251</v>
      </c>
      <c r="K456" s="130" t="s">
        <v>1954</v>
      </c>
      <c r="L456" s="130" t="s">
        <v>1955</v>
      </c>
      <c r="M456" s="130" t="s">
        <v>2263</v>
      </c>
      <c r="N456" s="130">
        <v>50</v>
      </c>
      <c r="O456" s="138">
        <v>796</v>
      </c>
      <c r="P456" s="130" t="s">
        <v>1957</v>
      </c>
      <c r="Q456" s="139">
        <v>20</v>
      </c>
      <c r="R456" s="140">
        <v>14196</v>
      </c>
      <c r="S456" s="140">
        <f t="shared" si="36"/>
        <v>283920</v>
      </c>
      <c r="T456" s="140">
        <f t="shared" si="37"/>
        <v>317990.4</v>
      </c>
      <c r="U456" s="139">
        <v>2011</v>
      </c>
      <c r="V456" s="143"/>
    </row>
    <row r="457" spans="1:22" s="160" customFormat="1" ht="47.25" customHeight="1">
      <c r="A457" s="129" t="s">
        <v>1093</v>
      </c>
      <c r="B457" s="130" t="s">
        <v>1928</v>
      </c>
      <c r="C457" s="131" t="s">
        <v>1091</v>
      </c>
      <c r="D457" s="132" t="s">
        <v>1094</v>
      </c>
      <c r="E457" s="152" t="s">
        <v>1094</v>
      </c>
      <c r="F457" s="130" t="s">
        <v>2262</v>
      </c>
      <c r="G457" s="134">
        <v>0</v>
      </c>
      <c r="H457" s="135">
        <v>751000000</v>
      </c>
      <c r="I457" s="136" t="s">
        <v>1933</v>
      </c>
      <c r="J457" s="137" t="s">
        <v>2251</v>
      </c>
      <c r="K457" s="130" t="s">
        <v>1954</v>
      </c>
      <c r="L457" s="130" t="s">
        <v>1955</v>
      </c>
      <c r="M457" s="130" t="s">
        <v>2263</v>
      </c>
      <c r="N457" s="130">
        <v>50</v>
      </c>
      <c r="O457" s="138">
        <v>796</v>
      </c>
      <c r="P457" s="130" t="s">
        <v>1957</v>
      </c>
      <c r="Q457" s="139">
        <v>20</v>
      </c>
      <c r="R457" s="140">
        <v>7384</v>
      </c>
      <c r="S457" s="140">
        <f t="shared" si="36"/>
        <v>147680</v>
      </c>
      <c r="T457" s="140">
        <f t="shared" si="37"/>
        <v>165401.6</v>
      </c>
      <c r="U457" s="139">
        <v>2011</v>
      </c>
      <c r="V457" s="143"/>
    </row>
    <row r="458" spans="1:22" s="160" customFormat="1" ht="47.25" customHeight="1">
      <c r="A458" s="129" t="s">
        <v>1095</v>
      </c>
      <c r="B458" s="130" t="s">
        <v>1928</v>
      </c>
      <c r="C458" s="131" t="s">
        <v>1038</v>
      </c>
      <c r="D458" s="132" t="s">
        <v>1096</v>
      </c>
      <c r="E458" s="152" t="s">
        <v>1097</v>
      </c>
      <c r="F458" s="130" t="s">
        <v>2262</v>
      </c>
      <c r="G458" s="134">
        <v>0</v>
      </c>
      <c r="H458" s="135">
        <v>751000000</v>
      </c>
      <c r="I458" s="136" t="s">
        <v>1933</v>
      </c>
      <c r="J458" s="137" t="s">
        <v>2251</v>
      </c>
      <c r="K458" s="130" t="s">
        <v>1954</v>
      </c>
      <c r="L458" s="130" t="s">
        <v>1955</v>
      </c>
      <c r="M458" s="130" t="s">
        <v>2263</v>
      </c>
      <c r="N458" s="130">
        <v>50</v>
      </c>
      <c r="O458" s="138">
        <v>796</v>
      </c>
      <c r="P458" s="130" t="s">
        <v>1957</v>
      </c>
      <c r="Q458" s="139">
        <v>30</v>
      </c>
      <c r="R458" s="140">
        <v>368</v>
      </c>
      <c r="S458" s="140">
        <f t="shared" si="36"/>
        <v>11040</v>
      </c>
      <c r="T458" s="140">
        <f t="shared" si="37"/>
        <v>12364.800000000001</v>
      </c>
      <c r="U458" s="139">
        <v>2011</v>
      </c>
      <c r="V458" s="143"/>
    </row>
    <row r="459" spans="1:22" s="160" customFormat="1" ht="47.25" customHeight="1">
      <c r="A459" s="129" t="s">
        <v>1098</v>
      </c>
      <c r="B459" s="130" t="s">
        <v>1928</v>
      </c>
      <c r="C459" s="131" t="s">
        <v>1038</v>
      </c>
      <c r="D459" s="132" t="s">
        <v>1099</v>
      </c>
      <c r="E459" s="152" t="s">
        <v>1099</v>
      </c>
      <c r="F459" s="130" t="s">
        <v>2262</v>
      </c>
      <c r="G459" s="134">
        <v>0</v>
      </c>
      <c r="H459" s="135">
        <v>751000000</v>
      </c>
      <c r="I459" s="136" t="s">
        <v>1933</v>
      </c>
      <c r="J459" s="137" t="s">
        <v>2251</v>
      </c>
      <c r="K459" s="130" t="s">
        <v>1954</v>
      </c>
      <c r="L459" s="130" t="s">
        <v>1955</v>
      </c>
      <c r="M459" s="130" t="s">
        <v>2263</v>
      </c>
      <c r="N459" s="130">
        <v>50</v>
      </c>
      <c r="O459" s="138">
        <v>796</v>
      </c>
      <c r="P459" s="130" t="s">
        <v>1957</v>
      </c>
      <c r="Q459" s="139">
        <v>20</v>
      </c>
      <c r="R459" s="140">
        <v>2000</v>
      </c>
      <c r="S459" s="140">
        <f t="shared" si="36"/>
        <v>40000</v>
      </c>
      <c r="T459" s="140">
        <f t="shared" si="37"/>
        <v>44800.00000000001</v>
      </c>
      <c r="U459" s="139">
        <v>2011</v>
      </c>
      <c r="V459" s="143"/>
    </row>
    <row r="460" spans="1:22" s="160" customFormat="1" ht="47.25" customHeight="1">
      <c r="A460" s="129" t="s">
        <v>1100</v>
      </c>
      <c r="B460" s="130" t="s">
        <v>1928</v>
      </c>
      <c r="C460" s="131" t="s">
        <v>1038</v>
      </c>
      <c r="D460" s="132" t="s">
        <v>1101</v>
      </c>
      <c r="E460" s="152" t="s">
        <v>1101</v>
      </c>
      <c r="F460" s="130" t="s">
        <v>2262</v>
      </c>
      <c r="G460" s="134">
        <v>0</v>
      </c>
      <c r="H460" s="135">
        <v>751000000</v>
      </c>
      <c r="I460" s="136" t="s">
        <v>1933</v>
      </c>
      <c r="J460" s="137" t="s">
        <v>2251</v>
      </c>
      <c r="K460" s="130" t="s">
        <v>1954</v>
      </c>
      <c r="L460" s="130" t="s">
        <v>1955</v>
      </c>
      <c r="M460" s="130" t="s">
        <v>2263</v>
      </c>
      <c r="N460" s="130">
        <v>50</v>
      </c>
      <c r="O460" s="138">
        <v>796</v>
      </c>
      <c r="P460" s="130" t="s">
        <v>1957</v>
      </c>
      <c r="Q460" s="139">
        <v>20</v>
      </c>
      <c r="R460" s="140">
        <v>2222.5</v>
      </c>
      <c r="S460" s="140">
        <f t="shared" si="36"/>
        <v>44450</v>
      </c>
      <c r="T460" s="140">
        <f t="shared" si="37"/>
        <v>49784.00000000001</v>
      </c>
      <c r="U460" s="139">
        <v>2011</v>
      </c>
      <c r="V460" s="143"/>
    </row>
    <row r="461" spans="1:22" s="160" customFormat="1" ht="47.25" customHeight="1">
      <c r="A461" s="129" t="s">
        <v>1102</v>
      </c>
      <c r="B461" s="130" t="s">
        <v>1928</v>
      </c>
      <c r="C461" s="131" t="s">
        <v>1103</v>
      </c>
      <c r="D461" s="132" t="s">
        <v>1104</v>
      </c>
      <c r="E461" s="152" t="s">
        <v>1104</v>
      </c>
      <c r="F461" s="130" t="s">
        <v>2262</v>
      </c>
      <c r="G461" s="134">
        <v>0</v>
      </c>
      <c r="H461" s="135">
        <v>751000000</v>
      </c>
      <c r="I461" s="136" t="s">
        <v>1933</v>
      </c>
      <c r="J461" s="137" t="s">
        <v>2251</v>
      </c>
      <c r="K461" s="130" t="s">
        <v>1954</v>
      </c>
      <c r="L461" s="130" t="s">
        <v>1955</v>
      </c>
      <c r="M461" s="130" t="s">
        <v>2263</v>
      </c>
      <c r="N461" s="130">
        <v>50</v>
      </c>
      <c r="O461" s="138">
        <v>796</v>
      </c>
      <c r="P461" s="130" t="s">
        <v>1957</v>
      </c>
      <c r="Q461" s="139">
        <v>150</v>
      </c>
      <c r="R461" s="140">
        <v>396.68</v>
      </c>
      <c r="S461" s="140">
        <f t="shared" si="36"/>
        <v>59502</v>
      </c>
      <c r="T461" s="140">
        <f t="shared" si="37"/>
        <v>66642.24</v>
      </c>
      <c r="U461" s="139">
        <v>2011</v>
      </c>
      <c r="V461" s="143"/>
    </row>
    <row r="462" spans="1:22" s="160" customFormat="1" ht="47.25" customHeight="1">
      <c r="A462" s="129" t="s">
        <v>1105</v>
      </c>
      <c r="B462" s="130" t="s">
        <v>1928</v>
      </c>
      <c r="C462" s="131" t="s">
        <v>1106</v>
      </c>
      <c r="D462" s="132" t="s">
        <v>1107</v>
      </c>
      <c r="E462" s="152" t="s">
        <v>1107</v>
      </c>
      <c r="F462" s="130" t="s">
        <v>2262</v>
      </c>
      <c r="G462" s="134">
        <v>0</v>
      </c>
      <c r="H462" s="135">
        <v>751000000</v>
      </c>
      <c r="I462" s="136" t="s">
        <v>1933</v>
      </c>
      <c r="J462" s="137" t="s">
        <v>2251</v>
      </c>
      <c r="K462" s="130" t="s">
        <v>1954</v>
      </c>
      <c r="L462" s="130" t="s">
        <v>1955</v>
      </c>
      <c r="M462" s="130" t="s">
        <v>2263</v>
      </c>
      <c r="N462" s="130">
        <v>50</v>
      </c>
      <c r="O462" s="138">
        <v>796</v>
      </c>
      <c r="P462" s="130" t="s">
        <v>1957</v>
      </c>
      <c r="Q462" s="139">
        <v>800</v>
      </c>
      <c r="R462" s="140">
        <v>90.24</v>
      </c>
      <c r="S462" s="140">
        <f aca="true" t="shared" si="38" ref="S462:S493">R462*Q462</f>
        <v>72192</v>
      </c>
      <c r="T462" s="140">
        <f aca="true" t="shared" si="39" ref="T462:T493">S462*1.12</f>
        <v>80855.04000000001</v>
      </c>
      <c r="U462" s="139">
        <v>2011</v>
      </c>
      <c r="V462" s="143"/>
    </row>
    <row r="463" spans="1:22" s="160" customFormat="1" ht="47.25" customHeight="1">
      <c r="A463" s="129" t="s">
        <v>1108</v>
      </c>
      <c r="B463" s="130" t="s">
        <v>1928</v>
      </c>
      <c r="C463" s="131" t="s">
        <v>1069</v>
      </c>
      <c r="D463" s="132" t="s">
        <v>1109</v>
      </c>
      <c r="E463" s="152" t="s">
        <v>1109</v>
      </c>
      <c r="F463" s="130" t="s">
        <v>2262</v>
      </c>
      <c r="G463" s="134">
        <v>0</v>
      </c>
      <c r="H463" s="135">
        <v>751000000</v>
      </c>
      <c r="I463" s="136" t="s">
        <v>1933</v>
      </c>
      <c r="J463" s="137" t="s">
        <v>2251</v>
      </c>
      <c r="K463" s="130" t="s">
        <v>1954</v>
      </c>
      <c r="L463" s="130" t="s">
        <v>1955</v>
      </c>
      <c r="M463" s="130" t="s">
        <v>2263</v>
      </c>
      <c r="N463" s="130">
        <v>50</v>
      </c>
      <c r="O463" s="138">
        <v>796</v>
      </c>
      <c r="P463" s="130" t="s">
        <v>1957</v>
      </c>
      <c r="Q463" s="139">
        <v>150</v>
      </c>
      <c r="R463" s="140">
        <v>300</v>
      </c>
      <c r="S463" s="140">
        <f t="shared" si="38"/>
        <v>45000</v>
      </c>
      <c r="T463" s="140">
        <f t="shared" si="39"/>
        <v>50400.00000000001</v>
      </c>
      <c r="U463" s="139">
        <v>2011</v>
      </c>
      <c r="V463" s="143"/>
    </row>
    <row r="464" spans="1:22" s="160" customFormat="1" ht="47.25" customHeight="1">
      <c r="A464" s="129" t="s">
        <v>1110</v>
      </c>
      <c r="B464" s="130" t="s">
        <v>1928</v>
      </c>
      <c r="C464" s="131" t="s">
        <v>1106</v>
      </c>
      <c r="D464" s="132" t="s">
        <v>1111</v>
      </c>
      <c r="E464" s="152" t="s">
        <v>1111</v>
      </c>
      <c r="F464" s="130" t="s">
        <v>2262</v>
      </c>
      <c r="G464" s="134">
        <v>0</v>
      </c>
      <c r="H464" s="135">
        <v>751000000</v>
      </c>
      <c r="I464" s="136" t="s">
        <v>1933</v>
      </c>
      <c r="J464" s="137" t="s">
        <v>2251</v>
      </c>
      <c r="K464" s="130" t="s">
        <v>1954</v>
      </c>
      <c r="L464" s="130" t="s">
        <v>1955</v>
      </c>
      <c r="M464" s="130" t="s">
        <v>2263</v>
      </c>
      <c r="N464" s="130">
        <v>50</v>
      </c>
      <c r="O464" s="138">
        <v>796</v>
      </c>
      <c r="P464" s="130" t="s">
        <v>1957</v>
      </c>
      <c r="Q464" s="139">
        <v>1000</v>
      </c>
      <c r="R464" s="140">
        <v>35</v>
      </c>
      <c r="S464" s="140">
        <f t="shared" si="38"/>
        <v>35000</v>
      </c>
      <c r="T464" s="140">
        <f t="shared" si="39"/>
        <v>39200.00000000001</v>
      </c>
      <c r="U464" s="139">
        <v>2011</v>
      </c>
      <c r="V464" s="143"/>
    </row>
    <row r="465" spans="1:22" s="160" customFormat="1" ht="47.25" customHeight="1">
      <c r="A465" s="129" t="s">
        <v>1112</v>
      </c>
      <c r="B465" s="130" t="s">
        <v>1928</v>
      </c>
      <c r="C465" s="131" t="s">
        <v>1076</v>
      </c>
      <c r="D465" s="132" t="s">
        <v>1113</v>
      </c>
      <c r="E465" s="152" t="s">
        <v>1113</v>
      </c>
      <c r="F465" s="130" t="s">
        <v>2262</v>
      </c>
      <c r="G465" s="134">
        <v>0</v>
      </c>
      <c r="H465" s="135">
        <v>751000000</v>
      </c>
      <c r="I465" s="136" t="s">
        <v>1933</v>
      </c>
      <c r="J465" s="137" t="s">
        <v>2251</v>
      </c>
      <c r="K465" s="130" t="s">
        <v>1954</v>
      </c>
      <c r="L465" s="130" t="s">
        <v>1955</v>
      </c>
      <c r="M465" s="130" t="s">
        <v>2263</v>
      </c>
      <c r="N465" s="130">
        <v>50</v>
      </c>
      <c r="O465" s="138">
        <v>796</v>
      </c>
      <c r="P465" s="130" t="s">
        <v>1957</v>
      </c>
      <c r="Q465" s="139">
        <v>1000</v>
      </c>
      <c r="R465" s="140">
        <v>10.34</v>
      </c>
      <c r="S465" s="140">
        <f t="shared" si="38"/>
        <v>10340</v>
      </c>
      <c r="T465" s="140">
        <f t="shared" si="39"/>
        <v>11580.800000000001</v>
      </c>
      <c r="U465" s="139">
        <v>2011</v>
      </c>
      <c r="V465" s="143"/>
    </row>
    <row r="466" spans="1:22" s="160" customFormat="1" ht="47.25" customHeight="1">
      <c r="A466" s="129" t="s">
        <v>1114</v>
      </c>
      <c r="B466" s="130" t="s">
        <v>1928</v>
      </c>
      <c r="C466" s="131" t="s">
        <v>1115</v>
      </c>
      <c r="D466" s="132" t="s">
        <v>1116</v>
      </c>
      <c r="E466" s="152" t="s">
        <v>1116</v>
      </c>
      <c r="F466" s="130" t="s">
        <v>2262</v>
      </c>
      <c r="G466" s="134">
        <v>0</v>
      </c>
      <c r="H466" s="135">
        <v>751000000</v>
      </c>
      <c r="I466" s="136" t="s">
        <v>1933</v>
      </c>
      <c r="J466" s="137" t="s">
        <v>2251</v>
      </c>
      <c r="K466" s="130" t="s">
        <v>1954</v>
      </c>
      <c r="L466" s="130" t="s">
        <v>1955</v>
      </c>
      <c r="M466" s="130" t="s">
        <v>2263</v>
      </c>
      <c r="N466" s="130">
        <v>50</v>
      </c>
      <c r="O466" s="138">
        <v>796</v>
      </c>
      <c r="P466" s="130" t="s">
        <v>1957</v>
      </c>
      <c r="Q466" s="139">
        <v>300</v>
      </c>
      <c r="R466" s="140">
        <v>120</v>
      </c>
      <c r="S466" s="140">
        <f t="shared" si="38"/>
        <v>36000</v>
      </c>
      <c r="T466" s="140">
        <f t="shared" si="39"/>
        <v>40320.00000000001</v>
      </c>
      <c r="U466" s="139">
        <v>2011</v>
      </c>
      <c r="V466" s="143"/>
    </row>
    <row r="467" spans="1:22" s="160" customFormat="1" ht="47.25" customHeight="1">
      <c r="A467" s="129" t="s">
        <v>1117</v>
      </c>
      <c r="B467" s="130" t="s">
        <v>1928</v>
      </c>
      <c r="C467" s="131" t="s">
        <v>1115</v>
      </c>
      <c r="D467" s="132" t="s">
        <v>1118</v>
      </c>
      <c r="E467" s="152" t="s">
        <v>1118</v>
      </c>
      <c r="F467" s="130" t="s">
        <v>2262</v>
      </c>
      <c r="G467" s="134">
        <v>0</v>
      </c>
      <c r="H467" s="135">
        <v>751000000</v>
      </c>
      <c r="I467" s="136" t="s">
        <v>1933</v>
      </c>
      <c r="J467" s="137" t="s">
        <v>2251</v>
      </c>
      <c r="K467" s="130" t="s">
        <v>1954</v>
      </c>
      <c r="L467" s="130" t="s">
        <v>1955</v>
      </c>
      <c r="M467" s="130" t="s">
        <v>2263</v>
      </c>
      <c r="N467" s="130">
        <v>50</v>
      </c>
      <c r="O467" s="138">
        <v>796</v>
      </c>
      <c r="P467" s="130" t="s">
        <v>1957</v>
      </c>
      <c r="Q467" s="139">
        <v>300</v>
      </c>
      <c r="R467" s="140">
        <v>24.44</v>
      </c>
      <c r="S467" s="140">
        <f t="shared" si="38"/>
        <v>7332</v>
      </c>
      <c r="T467" s="140">
        <f t="shared" si="39"/>
        <v>8211.84</v>
      </c>
      <c r="U467" s="139">
        <v>2011</v>
      </c>
      <c r="V467" s="143"/>
    </row>
    <row r="468" spans="1:22" s="160" customFormat="1" ht="47.25" customHeight="1">
      <c r="A468" s="129" t="s">
        <v>1119</v>
      </c>
      <c r="B468" s="130" t="s">
        <v>1928</v>
      </c>
      <c r="C468" s="131" t="s">
        <v>1115</v>
      </c>
      <c r="D468" s="132" t="s">
        <v>1120</v>
      </c>
      <c r="E468" s="152" t="s">
        <v>1120</v>
      </c>
      <c r="F468" s="130" t="s">
        <v>2262</v>
      </c>
      <c r="G468" s="134">
        <v>0</v>
      </c>
      <c r="H468" s="135">
        <v>751000000</v>
      </c>
      <c r="I468" s="136" t="s">
        <v>1933</v>
      </c>
      <c r="J468" s="137" t="s">
        <v>2251</v>
      </c>
      <c r="K468" s="130" t="s">
        <v>1954</v>
      </c>
      <c r="L468" s="130" t="s">
        <v>1955</v>
      </c>
      <c r="M468" s="130" t="s">
        <v>2263</v>
      </c>
      <c r="N468" s="130">
        <v>50</v>
      </c>
      <c r="O468" s="138">
        <v>796</v>
      </c>
      <c r="P468" s="130" t="s">
        <v>1957</v>
      </c>
      <c r="Q468" s="139">
        <v>300</v>
      </c>
      <c r="R468" s="140">
        <v>126.9</v>
      </c>
      <c r="S468" s="140">
        <f t="shared" si="38"/>
        <v>38070</v>
      </c>
      <c r="T468" s="140">
        <f t="shared" si="39"/>
        <v>42638.4</v>
      </c>
      <c r="U468" s="139">
        <v>2011</v>
      </c>
      <c r="V468" s="143"/>
    </row>
    <row r="469" spans="1:22" s="160" customFormat="1" ht="47.25" customHeight="1">
      <c r="A469" s="129" t="s">
        <v>1121</v>
      </c>
      <c r="B469" s="130" t="s">
        <v>1928</v>
      </c>
      <c r="C469" s="131" t="s">
        <v>1122</v>
      </c>
      <c r="D469" s="132" t="s">
        <v>1123</v>
      </c>
      <c r="E469" s="152" t="s">
        <v>1123</v>
      </c>
      <c r="F469" s="130" t="s">
        <v>2262</v>
      </c>
      <c r="G469" s="134">
        <v>0</v>
      </c>
      <c r="H469" s="135">
        <v>751000000</v>
      </c>
      <c r="I469" s="136" t="s">
        <v>1933</v>
      </c>
      <c r="J469" s="137" t="s">
        <v>2251</v>
      </c>
      <c r="K469" s="130" t="s">
        <v>1954</v>
      </c>
      <c r="L469" s="130" t="s">
        <v>1955</v>
      </c>
      <c r="M469" s="130" t="s">
        <v>2263</v>
      </c>
      <c r="N469" s="130">
        <v>50</v>
      </c>
      <c r="O469" s="138">
        <v>796</v>
      </c>
      <c r="P469" s="130" t="s">
        <v>1957</v>
      </c>
      <c r="Q469" s="139">
        <v>600</v>
      </c>
      <c r="R469" s="140">
        <v>367.54</v>
      </c>
      <c r="S469" s="140">
        <f t="shared" si="38"/>
        <v>220524</v>
      </c>
      <c r="T469" s="140">
        <f t="shared" si="39"/>
        <v>246986.88000000003</v>
      </c>
      <c r="U469" s="139">
        <v>2011</v>
      </c>
      <c r="V469" s="143"/>
    </row>
    <row r="470" spans="1:22" s="160" customFormat="1" ht="47.25" customHeight="1">
      <c r="A470" s="129" t="s">
        <v>1124</v>
      </c>
      <c r="B470" s="130" t="s">
        <v>1928</v>
      </c>
      <c r="C470" s="131" t="s">
        <v>1106</v>
      </c>
      <c r="D470" s="132" t="s">
        <v>1125</v>
      </c>
      <c r="E470" s="152" t="s">
        <v>1125</v>
      </c>
      <c r="F470" s="130" t="s">
        <v>2262</v>
      </c>
      <c r="G470" s="134">
        <v>0</v>
      </c>
      <c r="H470" s="135">
        <v>751000000</v>
      </c>
      <c r="I470" s="136" t="s">
        <v>1933</v>
      </c>
      <c r="J470" s="137" t="s">
        <v>2251</v>
      </c>
      <c r="K470" s="130" t="s">
        <v>1954</v>
      </c>
      <c r="L470" s="130" t="s">
        <v>1955</v>
      </c>
      <c r="M470" s="130" t="s">
        <v>2263</v>
      </c>
      <c r="N470" s="130">
        <v>50</v>
      </c>
      <c r="O470" s="138">
        <v>796</v>
      </c>
      <c r="P470" s="130" t="s">
        <v>1957</v>
      </c>
      <c r="Q470" s="139">
        <v>300</v>
      </c>
      <c r="R470" s="140">
        <v>23</v>
      </c>
      <c r="S470" s="140">
        <f t="shared" si="38"/>
        <v>6900</v>
      </c>
      <c r="T470" s="140">
        <f t="shared" si="39"/>
        <v>7728.000000000001</v>
      </c>
      <c r="U470" s="139">
        <v>2011</v>
      </c>
      <c r="V470" s="143"/>
    </row>
    <row r="471" spans="1:22" s="160" customFormat="1" ht="47.25" customHeight="1">
      <c r="A471" s="129" t="s">
        <v>1126</v>
      </c>
      <c r="B471" s="130" t="s">
        <v>1928</v>
      </c>
      <c r="C471" s="131" t="s">
        <v>1106</v>
      </c>
      <c r="D471" s="132" t="s">
        <v>1125</v>
      </c>
      <c r="E471" s="152" t="s">
        <v>1125</v>
      </c>
      <c r="F471" s="130" t="s">
        <v>2262</v>
      </c>
      <c r="G471" s="134">
        <v>0</v>
      </c>
      <c r="H471" s="135">
        <v>751000000</v>
      </c>
      <c r="I471" s="136" t="s">
        <v>1933</v>
      </c>
      <c r="J471" s="137" t="s">
        <v>2251</v>
      </c>
      <c r="K471" s="130" t="s">
        <v>1954</v>
      </c>
      <c r="L471" s="130" t="s">
        <v>1955</v>
      </c>
      <c r="M471" s="130" t="s">
        <v>2263</v>
      </c>
      <c r="N471" s="130">
        <v>50</v>
      </c>
      <c r="O471" s="138">
        <v>796</v>
      </c>
      <c r="P471" s="130" t="s">
        <v>1957</v>
      </c>
      <c r="Q471" s="139">
        <v>300</v>
      </c>
      <c r="R471" s="140">
        <v>141</v>
      </c>
      <c r="S471" s="140">
        <f t="shared" si="38"/>
        <v>42300</v>
      </c>
      <c r="T471" s="140">
        <f t="shared" si="39"/>
        <v>47376.00000000001</v>
      </c>
      <c r="U471" s="139">
        <v>2011</v>
      </c>
      <c r="V471" s="143"/>
    </row>
    <row r="472" spans="1:22" s="160" customFormat="1" ht="47.25" customHeight="1">
      <c r="A472" s="129" t="s">
        <v>1127</v>
      </c>
      <c r="B472" s="130" t="s">
        <v>1928</v>
      </c>
      <c r="C472" s="131" t="s">
        <v>1103</v>
      </c>
      <c r="D472" s="132" t="s">
        <v>1128</v>
      </c>
      <c r="E472" s="152" t="s">
        <v>1128</v>
      </c>
      <c r="F472" s="130" t="s">
        <v>2262</v>
      </c>
      <c r="G472" s="134">
        <v>0</v>
      </c>
      <c r="H472" s="135">
        <v>751000000</v>
      </c>
      <c r="I472" s="136" t="s">
        <v>1933</v>
      </c>
      <c r="J472" s="137" t="s">
        <v>2251</v>
      </c>
      <c r="K472" s="130" t="s">
        <v>1954</v>
      </c>
      <c r="L472" s="130" t="s">
        <v>1955</v>
      </c>
      <c r="M472" s="130" t="s">
        <v>2263</v>
      </c>
      <c r="N472" s="130">
        <v>50</v>
      </c>
      <c r="O472" s="138">
        <v>796</v>
      </c>
      <c r="P472" s="130" t="s">
        <v>1957</v>
      </c>
      <c r="Q472" s="139">
        <v>300</v>
      </c>
      <c r="R472" s="140">
        <v>206.8</v>
      </c>
      <c r="S472" s="140">
        <f t="shared" si="38"/>
        <v>62040</v>
      </c>
      <c r="T472" s="140">
        <f t="shared" si="39"/>
        <v>69484.8</v>
      </c>
      <c r="U472" s="139">
        <v>2011</v>
      </c>
      <c r="V472" s="143"/>
    </row>
    <row r="473" spans="1:22" s="160" customFormat="1" ht="47.25" customHeight="1">
      <c r="A473" s="129" t="s">
        <v>1129</v>
      </c>
      <c r="B473" s="130" t="s">
        <v>1928</v>
      </c>
      <c r="C473" s="131" t="s">
        <v>1103</v>
      </c>
      <c r="D473" s="132" t="s">
        <v>1130</v>
      </c>
      <c r="E473" s="152" t="s">
        <v>1130</v>
      </c>
      <c r="F473" s="130" t="s">
        <v>2262</v>
      </c>
      <c r="G473" s="134">
        <v>0</v>
      </c>
      <c r="H473" s="135">
        <v>751000000</v>
      </c>
      <c r="I473" s="136" t="s">
        <v>1933</v>
      </c>
      <c r="J473" s="137" t="s">
        <v>2251</v>
      </c>
      <c r="K473" s="130" t="s">
        <v>1954</v>
      </c>
      <c r="L473" s="130" t="s">
        <v>1955</v>
      </c>
      <c r="M473" s="130" t="s">
        <v>2263</v>
      </c>
      <c r="N473" s="130">
        <v>50</v>
      </c>
      <c r="O473" s="138">
        <v>796</v>
      </c>
      <c r="P473" s="130" t="s">
        <v>1957</v>
      </c>
      <c r="Q473" s="139">
        <v>600</v>
      </c>
      <c r="R473" s="140">
        <v>5</v>
      </c>
      <c r="S473" s="140">
        <f t="shared" si="38"/>
        <v>3000</v>
      </c>
      <c r="T473" s="140">
        <f t="shared" si="39"/>
        <v>3360.0000000000005</v>
      </c>
      <c r="U473" s="139">
        <v>2011</v>
      </c>
      <c r="V473" s="143"/>
    </row>
    <row r="474" spans="1:22" s="160" customFormat="1" ht="47.25" customHeight="1">
      <c r="A474" s="129" t="s">
        <v>1131</v>
      </c>
      <c r="B474" s="130" t="s">
        <v>1928</v>
      </c>
      <c r="C474" s="131" t="s">
        <v>1103</v>
      </c>
      <c r="D474" s="132" t="s">
        <v>1132</v>
      </c>
      <c r="E474" s="152" t="s">
        <v>1132</v>
      </c>
      <c r="F474" s="130" t="s">
        <v>2262</v>
      </c>
      <c r="G474" s="134">
        <v>0</v>
      </c>
      <c r="H474" s="135">
        <v>751000000</v>
      </c>
      <c r="I474" s="136" t="s">
        <v>1933</v>
      </c>
      <c r="J474" s="137" t="s">
        <v>2251</v>
      </c>
      <c r="K474" s="130" t="s">
        <v>1954</v>
      </c>
      <c r="L474" s="130" t="s">
        <v>1955</v>
      </c>
      <c r="M474" s="130" t="s">
        <v>2263</v>
      </c>
      <c r="N474" s="130">
        <v>50</v>
      </c>
      <c r="O474" s="138">
        <v>796</v>
      </c>
      <c r="P474" s="130" t="s">
        <v>1957</v>
      </c>
      <c r="Q474" s="139">
        <v>50</v>
      </c>
      <c r="R474" s="140">
        <v>6.58</v>
      </c>
      <c r="S474" s="140">
        <f t="shared" si="38"/>
        <v>329</v>
      </c>
      <c r="T474" s="140">
        <f t="shared" si="39"/>
        <v>368.48</v>
      </c>
      <c r="U474" s="139">
        <v>2011</v>
      </c>
      <c r="V474" s="143"/>
    </row>
    <row r="475" spans="1:22" s="160" customFormat="1" ht="47.25" customHeight="1">
      <c r="A475" s="129" t="s">
        <v>1133</v>
      </c>
      <c r="B475" s="130" t="s">
        <v>1928</v>
      </c>
      <c r="C475" s="131" t="s">
        <v>1103</v>
      </c>
      <c r="D475" s="132" t="s">
        <v>1134</v>
      </c>
      <c r="E475" s="152" t="s">
        <v>1134</v>
      </c>
      <c r="F475" s="130" t="s">
        <v>2262</v>
      </c>
      <c r="G475" s="134">
        <v>0</v>
      </c>
      <c r="H475" s="135">
        <v>751000000</v>
      </c>
      <c r="I475" s="136" t="s">
        <v>1933</v>
      </c>
      <c r="J475" s="137" t="s">
        <v>2251</v>
      </c>
      <c r="K475" s="130" t="s">
        <v>1954</v>
      </c>
      <c r="L475" s="130" t="s">
        <v>1955</v>
      </c>
      <c r="M475" s="130" t="s">
        <v>2263</v>
      </c>
      <c r="N475" s="130">
        <v>50</v>
      </c>
      <c r="O475" s="138">
        <v>839</v>
      </c>
      <c r="P475" s="130" t="s">
        <v>1045</v>
      </c>
      <c r="Q475" s="139">
        <v>500</v>
      </c>
      <c r="R475" s="140">
        <v>300</v>
      </c>
      <c r="S475" s="140">
        <f t="shared" si="38"/>
        <v>150000</v>
      </c>
      <c r="T475" s="140">
        <f t="shared" si="39"/>
        <v>168000.00000000003</v>
      </c>
      <c r="U475" s="139">
        <v>2011</v>
      </c>
      <c r="V475" s="143"/>
    </row>
    <row r="476" spans="1:22" s="160" customFormat="1" ht="47.25" customHeight="1">
      <c r="A476" s="129" t="s">
        <v>1135</v>
      </c>
      <c r="B476" s="130" t="s">
        <v>1928</v>
      </c>
      <c r="C476" s="131" t="s">
        <v>1069</v>
      </c>
      <c r="D476" s="132" t="s">
        <v>1136</v>
      </c>
      <c r="E476" s="152" t="s">
        <v>1136</v>
      </c>
      <c r="F476" s="130" t="s">
        <v>2262</v>
      </c>
      <c r="G476" s="134">
        <v>0</v>
      </c>
      <c r="H476" s="135">
        <v>751000000</v>
      </c>
      <c r="I476" s="136" t="s">
        <v>1933</v>
      </c>
      <c r="J476" s="137" t="s">
        <v>2251</v>
      </c>
      <c r="K476" s="130" t="s">
        <v>1954</v>
      </c>
      <c r="L476" s="130" t="s">
        <v>1955</v>
      </c>
      <c r="M476" s="130" t="s">
        <v>2263</v>
      </c>
      <c r="N476" s="130">
        <v>50</v>
      </c>
      <c r="O476" s="138">
        <v>796</v>
      </c>
      <c r="P476" s="130" t="s">
        <v>1957</v>
      </c>
      <c r="Q476" s="139">
        <v>80</v>
      </c>
      <c r="R476" s="140">
        <v>310</v>
      </c>
      <c r="S476" s="140">
        <f t="shared" si="38"/>
        <v>24800</v>
      </c>
      <c r="T476" s="140">
        <f t="shared" si="39"/>
        <v>27776.000000000004</v>
      </c>
      <c r="U476" s="139">
        <v>2011</v>
      </c>
      <c r="V476" s="143"/>
    </row>
    <row r="477" spans="1:22" s="160" customFormat="1" ht="47.25" customHeight="1">
      <c r="A477" s="129" t="s">
        <v>1137</v>
      </c>
      <c r="B477" s="130" t="s">
        <v>1928</v>
      </c>
      <c r="C477" s="131" t="s">
        <v>1138</v>
      </c>
      <c r="D477" s="132" t="s">
        <v>1139</v>
      </c>
      <c r="E477" s="152" t="s">
        <v>1139</v>
      </c>
      <c r="F477" s="130" t="s">
        <v>2262</v>
      </c>
      <c r="G477" s="134">
        <v>0</v>
      </c>
      <c r="H477" s="135">
        <v>751000000</v>
      </c>
      <c r="I477" s="136" t="s">
        <v>1933</v>
      </c>
      <c r="J477" s="137" t="s">
        <v>2251</v>
      </c>
      <c r="K477" s="130" t="s">
        <v>1954</v>
      </c>
      <c r="L477" s="130" t="s">
        <v>1955</v>
      </c>
      <c r="M477" s="130" t="s">
        <v>2263</v>
      </c>
      <c r="N477" s="130">
        <v>50</v>
      </c>
      <c r="O477" s="138">
        <v>796</v>
      </c>
      <c r="P477" s="130" t="s">
        <v>1957</v>
      </c>
      <c r="Q477" s="139">
        <v>300</v>
      </c>
      <c r="R477" s="140">
        <v>60</v>
      </c>
      <c r="S477" s="140">
        <f t="shared" si="38"/>
        <v>18000</v>
      </c>
      <c r="T477" s="140">
        <f t="shared" si="39"/>
        <v>20160.000000000004</v>
      </c>
      <c r="U477" s="139">
        <v>2011</v>
      </c>
      <c r="V477" s="143"/>
    </row>
    <row r="478" spans="1:22" s="160" customFormat="1" ht="47.25" customHeight="1">
      <c r="A478" s="129" t="s">
        <v>1140</v>
      </c>
      <c r="B478" s="130" t="s">
        <v>1928</v>
      </c>
      <c r="C478" s="131" t="s">
        <v>1138</v>
      </c>
      <c r="D478" s="132" t="s">
        <v>1141</v>
      </c>
      <c r="E478" s="152" t="s">
        <v>1141</v>
      </c>
      <c r="F478" s="130" t="s">
        <v>2262</v>
      </c>
      <c r="G478" s="134">
        <v>0</v>
      </c>
      <c r="H478" s="135">
        <v>751000000</v>
      </c>
      <c r="I478" s="136" t="s">
        <v>1933</v>
      </c>
      <c r="J478" s="137" t="s">
        <v>2251</v>
      </c>
      <c r="K478" s="130" t="s">
        <v>1954</v>
      </c>
      <c r="L478" s="130" t="s">
        <v>1955</v>
      </c>
      <c r="M478" s="130" t="s">
        <v>2263</v>
      </c>
      <c r="N478" s="130">
        <v>50</v>
      </c>
      <c r="O478" s="138">
        <v>796</v>
      </c>
      <c r="P478" s="130" t="s">
        <v>1957</v>
      </c>
      <c r="Q478" s="139">
        <v>500</v>
      </c>
      <c r="R478" s="140">
        <v>75</v>
      </c>
      <c r="S478" s="140">
        <f t="shared" si="38"/>
        <v>37500</v>
      </c>
      <c r="T478" s="140">
        <f t="shared" si="39"/>
        <v>42000.00000000001</v>
      </c>
      <c r="U478" s="139">
        <v>2011</v>
      </c>
      <c r="V478" s="143"/>
    </row>
    <row r="479" spans="1:22" s="160" customFormat="1" ht="47.25" customHeight="1">
      <c r="A479" s="129" t="s">
        <v>1142</v>
      </c>
      <c r="B479" s="130" t="s">
        <v>1928</v>
      </c>
      <c r="C479" s="131" t="s">
        <v>1138</v>
      </c>
      <c r="D479" s="132" t="s">
        <v>1141</v>
      </c>
      <c r="E479" s="152" t="s">
        <v>1141</v>
      </c>
      <c r="F479" s="130" t="s">
        <v>2262</v>
      </c>
      <c r="G479" s="134">
        <v>0</v>
      </c>
      <c r="H479" s="135">
        <v>751000000</v>
      </c>
      <c r="I479" s="136" t="s">
        <v>1933</v>
      </c>
      <c r="J479" s="137" t="s">
        <v>2251</v>
      </c>
      <c r="K479" s="130" t="s">
        <v>1954</v>
      </c>
      <c r="L479" s="130" t="s">
        <v>1955</v>
      </c>
      <c r="M479" s="130" t="s">
        <v>2263</v>
      </c>
      <c r="N479" s="130">
        <v>50</v>
      </c>
      <c r="O479" s="138">
        <v>796</v>
      </c>
      <c r="P479" s="130" t="s">
        <v>1957</v>
      </c>
      <c r="Q479" s="139">
        <v>300</v>
      </c>
      <c r="R479" s="140">
        <v>90</v>
      </c>
      <c r="S479" s="140">
        <f t="shared" si="38"/>
        <v>27000</v>
      </c>
      <c r="T479" s="140">
        <f t="shared" si="39"/>
        <v>30240.000000000004</v>
      </c>
      <c r="U479" s="139">
        <v>2011</v>
      </c>
      <c r="V479" s="143"/>
    </row>
    <row r="480" spans="1:22" s="160" customFormat="1" ht="47.25" customHeight="1">
      <c r="A480" s="129" t="s">
        <v>1143</v>
      </c>
      <c r="B480" s="130" t="s">
        <v>1928</v>
      </c>
      <c r="C480" s="131" t="s">
        <v>1069</v>
      </c>
      <c r="D480" s="132" t="s">
        <v>1144</v>
      </c>
      <c r="E480" s="152" t="s">
        <v>1144</v>
      </c>
      <c r="F480" s="130" t="s">
        <v>2262</v>
      </c>
      <c r="G480" s="134">
        <v>0</v>
      </c>
      <c r="H480" s="135">
        <v>751000000</v>
      </c>
      <c r="I480" s="136" t="s">
        <v>1933</v>
      </c>
      <c r="J480" s="137" t="s">
        <v>2251</v>
      </c>
      <c r="K480" s="130" t="s">
        <v>1954</v>
      </c>
      <c r="L480" s="130" t="s">
        <v>1955</v>
      </c>
      <c r="M480" s="130" t="s">
        <v>2263</v>
      </c>
      <c r="N480" s="130">
        <v>50</v>
      </c>
      <c r="O480" s="138">
        <v>796</v>
      </c>
      <c r="P480" s="130" t="s">
        <v>1957</v>
      </c>
      <c r="Q480" s="139">
        <v>50</v>
      </c>
      <c r="R480" s="140">
        <v>3196</v>
      </c>
      <c r="S480" s="140">
        <f t="shared" si="38"/>
        <v>159800</v>
      </c>
      <c r="T480" s="140">
        <f t="shared" si="39"/>
        <v>178976.00000000003</v>
      </c>
      <c r="U480" s="139">
        <v>2011</v>
      </c>
      <c r="V480" s="143"/>
    </row>
    <row r="481" spans="1:22" s="160" customFormat="1" ht="47.25" customHeight="1">
      <c r="A481" s="129" t="s">
        <v>1145</v>
      </c>
      <c r="B481" s="130" t="s">
        <v>1928</v>
      </c>
      <c r="C481" s="131" t="s">
        <v>1069</v>
      </c>
      <c r="D481" s="132" t="s">
        <v>1144</v>
      </c>
      <c r="E481" s="152" t="s">
        <v>1144</v>
      </c>
      <c r="F481" s="130" t="s">
        <v>2262</v>
      </c>
      <c r="G481" s="134">
        <v>0</v>
      </c>
      <c r="H481" s="135">
        <v>751000000</v>
      </c>
      <c r="I481" s="136" t="s">
        <v>1933</v>
      </c>
      <c r="J481" s="137" t="s">
        <v>2251</v>
      </c>
      <c r="K481" s="130" t="s">
        <v>1954</v>
      </c>
      <c r="L481" s="130" t="s">
        <v>1955</v>
      </c>
      <c r="M481" s="130" t="s">
        <v>2263</v>
      </c>
      <c r="N481" s="130">
        <v>50</v>
      </c>
      <c r="O481" s="138">
        <v>796</v>
      </c>
      <c r="P481" s="130" t="s">
        <v>1957</v>
      </c>
      <c r="Q481" s="139">
        <v>100</v>
      </c>
      <c r="R481" s="140">
        <v>800</v>
      </c>
      <c r="S481" s="140">
        <f t="shared" si="38"/>
        <v>80000</v>
      </c>
      <c r="T481" s="140">
        <f t="shared" si="39"/>
        <v>89600.00000000001</v>
      </c>
      <c r="U481" s="139">
        <v>2011</v>
      </c>
      <c r="V481" s="143"/>
    </row>
    <row r="482" spans="1:22" s="160" customFormat="1" ht="47.25" customHeight="1">
      <c r="A482" s="129" t="s">
        <v>1146</v>
      </c>
      <c r="B482" s="130" t="s">
        <v>1928</v>
      </c>
      <c r="C482" s="131" t="s">
        <v>1069</v>
      </c>
      <c r="D482" s="132" t="s">
        <v>1147</v>
      </c>
      <c r="E482" s="152" t="s">
        <v>1147</v>
      </c>
      <c r="F482" s="130" t="s">
        <v>2262</v>
      </c>
      <c r="G482" s="134">
        <v>0</v>
      </c>
      <c r="H482" s="135">
        <v>751000000</v>
      </c>
      <c r="I482" s="136" t="s">
        <v>1933</v>
      </c>
      <c r="J482" s="137" t="s">
        <v>2251</v>
      </c>
      <c r="K482" s="130" t="s">
        <v>1954</v>
      </c>
      <c r="L482" s="130" t="s">
        <v>1955</v>
      </c>
      <c r="M482" s="130" t="s">
        <v>2263</v>
      </c>
      <c r="N482" s="130">
        <v>50</v>
      </c>
      <c r="O482" s="138">
        <v>839</v>
      </c>
      <c r="P482" s="130" t="s">
        <v>1045</v>
      </c>
      <c r="Q482" s="139">
        <v>80</v>
      </c>
      <c r="R482" s="140">
        <v>3360</v>
      </c>
      <c r="S482" s="140">
        <f t="shared" si="38"/>
        <v>268800</v>
      </c>
      <c r="T482" s="140">
        <f t="shared" si="39"/>
        <v>301056</v>
      </c>
      <c r="U482" s="139">
        <v>2011</v>
      </c>
      <c r="V482" s="143"/>
    </row>
    <row r="483" spans="1:22" s="160" customFormat="1" ht="47.25" customHeight="1">
      <c r="A483" s="129" t="s">
        <v>1148</v>
      </c>
      <c r="B483" s="130" t="s">
        <v>1928</v>
      </c>
      <c r="C483" s="131" t="s">
        <v>1069</v>
      </c>
      <c r="D483" s="132" t="s">
        <v>1149</v>
      </c>
      <c r="E483" s="152" t="s">
        <v>1149</v>
      </c>
      <c r="F483" s="130" t="s">
        <v>2262</v>
      </c>
      <c r="G483" s="134">
        <v>0</v>
      </c>
      <c r="H483" s="135">
        <v>751000000</v>
      </c>
      <c r="I483" s="136" t="s">
        <v>1933</v>
      </c>
      <c r="J483" s="137" t="s">
        <v>2251</v>
      </c>
      <c r="K483" s="130" t="s">
        <v>1954</v>
      </c>
      <c r="L483" s="130" t="s">
        <v>1955</v>
      </c>
      <c r="M483" s="130" t="s">
        <v>2263</v>
      </c>
      <c r="N483" s="130">
        <v>50</v>
      </c>
      <c r="O483" s="138">
        <v>796</v>
      </c>
      <c r="P483" s="130" t="s">
        <v>1957</v>
      </c>
      <c r="Q483" s="139">
        <v>50</v>
      </c>
      <c r="R483" s="140">
        <v>12.22</v>
      </c>
      <c r="S483" s="140">
        <f t="shared" si="38"/>
        <v>611</v>
      </c>
      <c r="T483" s="140">
        <f t="shared" si="39"/>
        <v>684.32</v>
      </c>
      <c r="U483" s="139">
        <v>2011</v>
      </c>
      <c r="V483" s="143"/>
    </row>
    <row r="484" spans="1:22" s="160" customFormat="1" ht="47.25" customHeight="1">
      <c r="A484" s="129" t="s">
        <v>1150</v>
      </c>
      <c r="B484" s="130" t="s">
        <v>1928</v>
      </c>
      <c r="C484" s="131" t="s">
        <v>1069</v>
      </c>
      <c r="D484" s="132" t="s">
        <v>1151</v>
      </c>
      <c r="E484" s="152" t="s">
        <v>1151</v>
      </c>
      <c r="F484" s="130" t="s">
        <v>2262</v>
      </c>
      <c r="G484" s="134">
        <v>0</v>
      </c>
      <c r="H484" s="135">
        <v>751000000</v>
      </c>
      <c r="I484" s="136" t="s">
        <v>1933</v>
      </c>
      <c r="J484" s="137" t="s">
        <v>2251</v>
      </c>
      <c r="K484" s="130" t="s">
        <v>1954</v>
      </c>
      <c r="L484" s="130" t="s">
        <v>1955</v>
      </c>
      <c r="M484" s="130" t="s">
        <v>2263</v>
      </c>
      <c r="N484" s="130">
        <v>50</v>
      </c>
      <c r="O484" s="138">
        <v>796</v>
      </c>
      <c r="P484" s="130" t="s">
        <v>1957</v>
      </c>
      <c r="Q484" s="139">
        <v>50</v>
      </c>
      <c r="R484" s="140">
        <v>85</v>
      </c>
      <c r="S484" s="140">
        <f t="shared" si="38"/>
        <v>4250</v>
      </c>
      <c r="T484" s="140">
        <f t="shared" si="39"/>
        <v>4760</v>
      </c>
      <c r="U484" s="139">
        <v>2011</v>
      </c>
      <c r="V484" s="143"/>
    </row>
    <row r="485" spans="1:22" s="160" customFormat="1" ht="47.25" customHeight="1">
      <c r="A485" s="129" t="s">
        <v>1152</v>
      </c>
      <c r="B485" s="130" t="s">
        <v>1928</v>
      </c>
      <c r="C485" s="131" t="s">
        <v>1069</v>
      </c>
      <c r="D485" s="132" t="s">
        <v>1153</v>
      </c>
      <c r="E485" s="152" t="s">
        <v>1153</v>
      </c>
      <c r="F485" s="130" t="s">
        <v>2262</v>
      </c>
      <c r="G485" s="134">
        <v>0</v>
      </c>
      <c r="H485" s="135">
        <v>751000000</v>
      </c>
      <c r="I485" s="136" t="s">
        <v>1933</v>
      </c>
      <c r="J485" s="137" t="s">
        <v>2251</v>
      </c>
      <c r="K485" s="130" t="s">
        <v>1954</v>
      </c>
      <c r="L485" s="130" t="s">
        <v>1955</v>
      </c>
      <c r="M485" s="130" t="s">
        <v>2263</v>
      </c>
      <c r="N485" s="130">
        <v>50</v>
      </c>
      <c r="O485" s="138">
        <v>796</v>
      </c>
      <c r="P485" s="130" t="s">
        <v>1957</v>
      </c>
      <c r="Q485" s="139">
        <v>150</v>
      </c>
      <c r="R485" s="140">
        <v>60</v>
      </c>
      <c r="S485" s="140">
        <f t="shared" si="38"/>
        <v>9000</v>
      </c>
      <c r="T485" s="140">
        <f t="shared" si="39"/>
        <v>10080.000000000002</v>
      </c>
      <c r="U485" s="139">
        <v>2011</v>
      </c>
      <c r="V485" s="143"/>
    </row>
    <row r="486" spans="1:22" s="160" customFormat="1" ht="47.25" customHeight="1">
      <c r="A486" s="129" t="s">
        <v>1154</v>
      </c>
      <c r="B486" s="130" t="s">
        <v>1928</v>
      </c>
      <c r="C486" s="131" t="s">
        <v>1069</v>
      </c>
      <c r="D486" s="132" t="s">
        <v>1155</v>
      </c>
      <c r="E486" s="152" t="s">
        <v>1155</v>
      </c>
      <c r="F486" s="130" t="s">
        <v>2262</v>
      </c>
      <c r="G486" s="134">
        <v>0</v>
      </c>
      <c r="H486" s="135">
        <v>751000000</v>
      </c>
      <c r="I486" s="136" t="s">
        <v>1933</v>
      </c>
      <c r="J486" s="137" t="s">
        <v>2251</v>
      </c>
      <c r="K486" s="130" t="s">
        <v>1954</v>
      </c>
      <c r="L486" s="130" t="s">
        <v>1955</v>
      </c>
      <c r="M486" s="130" t="s">
        <v>2263</v>
      </c>
      <c r="N486" s="130">
        <v>50</v>
      </c>
      <c r="O486" s="138">
        <v>796</v>
      </c>
      <c r="P486" s="130" t="s">
        <v>1957</v>
      </c>
      <c r="Q486" s="139">
        <v>80</v>
      </c>
      <c r="R486" s="140">
        <v>256</v>
      </c>
      <c r="S486" s="140">
        <f t="shared" si="38"/>
        <v>20480</v>
      </c>
      <c r="T486" s="140">
        <f t="shared" si="39"/>
        <v>22937.600000000002</v>
      </c>
      <c r="U486" s="139">
        <v>2011</v>
      </c>
      <c r="V486" s="143"/>
    </row>
    <row r="487" spans="1:22" s="160" customFormat="1" ht="47.25" customHeight="1">
      <c r="A487" s="129" t="s">
        <v>1156</v>
      </c>
      <c r="B487" s="130" t="s">
        <v>1928</v>
      </c>
      <c r="C487" s="131" t="s">
        <v>1069</v>
      </c>
      <c r="D487" s="132" t="s">
        <v>1157</v>
      </c>
      <c r="E487" s="152" t="s">
        <v>1157</v>
      </c>
      <c r="F487" s="130" t="s">
        <v>2262</v>
      </c>
      <c r="G487" s="134">
        <v>0</v>
      </c>
      <c r="H487" s="135">
        <v>751000000</v>
      </c>
      <c r="I487" s="136" t="s">
        <v>1933</v>
      </c>
      <c r="J487" s="137" t="s">
        <v>2251</v>
      </c>
      <c r="K487" s="130" t="s">
        <v>1954</v>
      </c>
      <c r="L487" s="130" t="s">
        <v>1955</v>
      </c>
      <c r="M487" s="130" t="s">
        <v>2263</v>
      </c>
      <c r="N487" s="130">
        <v>50</v>
      </c>
      <c r="O487" s="138">
        <v>796</v>
      </c>
      <c r="P487" s="130" t="s">
        <v>1957</v>
      </c>
      <c r="Q487" s="139">
        <v>80</v>
      </c>
      <c r="R487" s="140">
        <v>256</v>
      </c>
      <c r="S487" s="140">
        <f t="shared" si="38"/>
        <v>20480</v>
      </c>
      <c r="T487" s="140">
        <f t="shared" si="39"/>
        <v>22937.600000000002</v>
      </c>
      <c r="U487" s="139">
        <v>2011</v>
      </c>
      <c r="V487" s="143"/>
    </row>
    <row r="488" spans="1:22" s="160" customFormat="1" ht="47.25" customHeight="1">
      <c r="A488" s="129" t="s">
        <v>1158</v>
      </c>
      <c r="B488" s="130" t="s">
        <v>1928</v>
      </c>
      <c r="C488" s="131" t="s">
        <v>1041</v>
      </c>
      <c r="D488" s="132" t="s">
        <v>1159</v>
      </c>
      <c r="E488" s="152" t="s">
        <v>1159</v>
      </c>
      <c r="F488" s="130" t="s">
        <v>2262</v>
      </c>
      <c r="G488" s="134">
        <v>0</v>
      </c>
      <c r="H488" s="135">
        <v>751000000</v>
      </c>
      <c r="I488" s="136" t="s">
        <v>1933</v>
      </c>
      <c r="J488" s="137" t="s">
        <v>2251</v>
      </c>
      <c r="K488" s="130" t="s">
        <v>1954</v>
      </c>
      <c r="L488" s="130" t="s">
        <v>1955</v>
      </c>
      <c r="M488" s="130" t="s">
        <v>2263</v>
      </c>
      <c r="N488" s="130">
        <v>50</v>
      </c>
      <c r="O488" s="138">
        <v>796</v>
      </c>
      <c r="P488" s="130" t="s">
        <v>1957</v>
      </c>
      <c r="Q488" s="139">
        <v>200</v>
      </c>
      <c r="R488" s="140">
        <v>1300</v>
      </c>
      <c r="S488" s="140">
        <f t="shared" si="38"/>
        <v>260000</v>
      </c>
      <c r="T488" s="140">
        <f t="shared" si="39"/>
        <v>291200</v>
      </c>
      <c r="U488" s="139">
        <v>2011</v>
      </c>
      <c r="V488" s="143"/>
    </row>
    <row r="489" spans="1:22" s="160" customFormat="1" ht="47.25" customHeight="1">
      <c r="A489" s="129" t="s">
        <v>1160</v>
      </c>
      <c r="B489" s="130" t="s">
        <v>1928</v>
      </c>
      <c r="C489" s="131" t="s">
        <v>1041</v>
      </c>
      <c r="D489" s="132" t="s">
        <v>1161</v>
      </c>
      <c r="E489" s="152" t="s">
        <v>1161</v>
      </c>
      <c r="F489" s="130" t="s">
        <v>2262</v>
      </c>
      <c r="G489" s="134">
        <v>0</v>
      </c>
      <c r="H489" s="135">
        <v>751000000</v>
      </c>
      <c r="I489" s="136" t="s">
        <v>1933</v>
      </c>
      <c r="J489" s="137" t="s">
        <v>2251</v>
      </c>
      <c r="K489" s="130" t="s">
        <v>1954</v>
      </c>
      <c r="L489" s="130" t="s">
        <v>1955</v>
      </c>
      <c r="M489" s="130" t="s">
        <v>2263</v>
      </c>
      <c r="N489" s="130">
        <v>50</v>
      </c>
      <c r="O489" s="138">
        <v>839</v>
      </c>
      <c r="P489" s="130" t="s">
        <v>1045</v>
      </c>
      <c r="Q489" s="139">
        <v>200</v>
      </c>
      <c r="R489" s="140">
        <v>1300</v>
      </c>
      <c r="S489" s="140">
        <f t="shared" si="38"/>
        <v>260000</v>
      </c>
      <c r="T489" s="140">
        <f t="shared" si="39"/>
        <v>291200</v>
      </c>
      <c r="U489" s="139">
        <v>2011</v>
      </c>
      <c r="V489" s="143"/>
    </row>
    <row r="490" spans="1:22" s="160" customFormat="1" ht="47.25" customHeight="1">
      <c r="A490" s="129" t="s">
        <v>1162</v>
      </c>
      <c r="B490" s="130" t="s">
        <v>1928</v>
      </c>
      <c r="C490" s="131" t="s">
        <v>1041</v>
      </c>
      <c r="D490" s="132" t="s">
        <v>1163</v>
      </c>
      <c r="E490" s="152" t="s">
        <v>1163</v>
      </c>
      <c r="F490" s="130" t="s">
        <v>2262</v>
      </c>
      <c r="G490" s="134">
        <v>0</v>
      </c>
      <c r="H490" s="135">
        <v>751000000</v>
      </c>
      <c r="I490" s="136" t="s">
        <v>1933</v>
      </c>
      <c r="J490" s="137" t="s">
        <v>2251</v>
      </c>
      <c r="K490" s="130" t="s">
        <v>1954</v>
      </c>
      <c r="L490" s="130" t="s">
        <v>1955</v>
      </c>
      <c r="M490" s="130" t="s">
        <v>2263</v>
      </c>
      <c r="N490" s="130">
        <v>50</v>
      </c>
      <c r="O490" s="138">
        <v>796</v>
      </c>
      <c r="P490" s="130" t="s">
        <v>1957</v>
      </c>
      <c r="Q490" s="139">
        <v>200</v>
      </c>
      <c r="R490" s="140">
        <v>1300</v>
      </c>
      <c r="S490" s="140">
        <f t="shared" si="38"/>
        <v>260000</v>
      </c>
      <c r="T490" s="140">
        <f t="shared" si="39"/>
        <v>291200</v>
      </c>
      <c r="U490" s="139">
        <v>2011</v>
      </c>
      <c r="V490" s="143"/>
    </row>
    <row r="491" spans="1:22" s="160" customFormat="1" ht="47.25" customHeight="1">
      <c r="A491" s="129" t="s">
        <v>1164</v>
      </c>
      <c r="B491" s="130" t="s">
        <v>1928</v>
      </c>
      <c r="C491" s="131" t="s">
        <v>1165</v>
      </c>
      <c r="D491" s="132" t="s">
        <v>1166</v>
      </c>
      <c r="E491" s="152" t="s">
        <v>1166</v>
      </c>
      <c r="F491" s="130" t="s">
        <v>2262</v>
      </c>
      <c r="G491" s="134">
        <v>0</v>
      </c>
      <c r="H491" s="135">
        <v>751000000</v>
      </c>
      <c r="I491" s="136" t="s">
        <v>1933</v>
      </c>
      <c r="J491" s="137" t="s">
        <v>2251</v>
      </c>
      <c r="K491" s="130" t="s">
        <v>1954</v>
      </c>
      <c r="L491" s="130" t="s">
        <v>1955</v>
      </c>
      <c r="M491" s="130" t="s">
        <v>2263</v>
      </c>
      <c r="N491" s="130">
        <v>50</v>
      </c>
      <c r="O491" s="138">
        <v>796</v>
      </c>
      <c r="P491" s="130" t="s">
        <v>1957</v>
      </c>
      <c r="Q491" s="139">
        <v>2500</v>
      </c>
      <c r="R491" s="140">
        <v>60</v>
      </c>
      <c r="S491" s="140">
        <f t="shared" si="38"/>
        <v>150000</v>
      </c>
      <c r="T491" s="140">
        <f t="shared" si="39"/>
        <v>168000.00000000003</v>
      </c>
      <c r="U491" s="139">
        <v>2011</v>
      </c>
      <c r="V491" s="143"/>
    </row>
    <row r="492" spans="1:22" s="160" customFormat="1" ht="47.25" customHeight="1">
      <c r="A492" s="129" t="s">
        <v>1167</v>
      </c>
      <c r="B492" s="130" t="s">
        <v>1928</v>
      </c>
      <c r="C492" s="131" t="s">
        <v>1165</v>
      </c>
      <c r="D492" s="132" t="s">
        <v>1168</v>
      </c>
      <c r="E492" s="152" t="s">
        <v>1168</v>
      </c>
      <c r="F492" s="130" t="s">
        <v>2262</v>
      </c>
      <c r="G492" s="134">
        <v>0</v>
      </c>
      <c r="H492" s="135">
        <v>751000000</v>
      </c>
      <c r="I492" s="136" t="s">
        <v>1933</v>
      </c>
      <c r="J492" s="137" t="s">
        <v>2251</v>
      </c>
      <c r="K492" s="130" t="s">
        <v>1954</v>
      </c>
      <c r="L492" s="130" t="s">
        <v>1955</v>
      </c>
      <c r="M492" s="130" t="s">
        <v>2263</v>
      </c>
      <c r="N492" s="130">
        <v>50</v>
      </c>
      <c r="O492" s="138">
        <v>796</v>
      </c>
      <c r="P492" s="130" t="s">
        <v>1957</v>
      </c>
      <c r="Q492" s="139">
        <v>150</v>
      </c>
      <c r="R492" s="140">
        <v>60</v>
      </c>
      <c r="S492" s="140">
        <f t="shared" si="38"/>
        <v>9000</v>
      </c>
      <c r="T492" s="140">
        <f t="shared" si="39"/>
        <v>10080.000000000002</v>
      </c>
      <c r="U492" s="139">
        <v>2011</v>
      </c>
      <c r="V492" s="143"/>
    </row>
    <row r="493" spans="1:22" s="160" customFormat="1" ht="47.25" customHeight="1">
      <c r="A493" s="129" t="s">
        <v>1169</v>
      </c>
      <c r="B493" s="130" t="s">
        <v>1928</v>
      </c>
      <c r="C493" s="131" t="s">
        <v>1165</v>
      </c>
      <c r="D493" s="132" t="s">
        <v>1170</v>
      </c>
      <c r="E493" s="152" t="s">
        <v>1170</v>
      </c>
      <c r="F493" s="130" t="s">
        <v>2262</v>
      </c>
      <c r="G493" s="134">
        <v>0</v>
      </c>
      <c r="H493" s="135">
        <v>751000000</v>
      </c>
      <c r="I493" s="136" t="s">
        <v>1933</v>
      </c>
      <c r="J493" s="137" t="s">
        <v>2251</v>
      </c>
      <c r="K493" s="130" t="s">
        <v>1954</v>
      </c>
      <c r="L493" s="130" t="s">
        <v>1955</v>
      </c>
      <c r="M493" s="130" t="s">
        <v>2263</v>
      </c>
      <c r="N493" s="130">
        <v>50</v>
      </c>
      <c r="O493" s="138">
        <v>796</v>
      </c>
      <c r="P493" s="130" t="s">
        <v>1957</v>
      </c>
      <c r="Q493" s="139">
        <v>150</v>
      </c>
      <c r="R493" s="140">
        <v>60</v>
      </c>
      <c r="S493" s="140">
        <f t="shared" si="38"/>
        <v>9000</v>
      </c>
      <c r="T493" s="140">
        <f t="shared" si="39"/>
        <v>10080.000000000002</v>
      </c>
      <c r="U493" s="139">
        <v>2011</v>
      </c>
      <c r="V493" s="143"/>
    </row>
    <row r="494" spans="1:22" s="160" customFormat="1" ht="47.25" customHeight="1">
      <c r="A494" s="129" t="s">
        <v>1171</v>
      </c>
      <c r="B494" s="130" t="s">
        <v>1928</v>
      </c>
      <c r="C494" s="131" t="s">
        <v>1165</v>
      </c>
      <c r="D494" s="132" t="s">
        <v>1172</v>
      </c>
      <c r="E494" s="152" t="s">
        <v>1172</v>
      </c>
      <c r="F494" s="130" t="s">
        <v>2262</v>
      </c>
      <c r="G494" s="134">
        <v>0</v>
      </c>
      <c r="H494" s="135">
        <v>751000000</v>
      </c>
      <c r="I494" s="136" t="s">
        <v>1933</v>
      </c>
      <c r="J494" s="137" t="s">
        <v>2251</v>
      </c>
      <c r="K494" s="130" t="s">
        <v>1954</v>
      </c>
      <c r="L494" s="130" t="s">
        <v>1955</v>
      </c>
      <c r="M494" s="130" t="s">
        <v>2263</v>
      </c>
      <c r="N494" s="130">
        <v>50</v>
      </c>
      <c r="O494" s="138">
        <v>796</v>
      </c>
      <c r="P494" s="130" t="s">
        <v>1957</v>
      </c>
      <c r="Q494" s="139">
        <v>150</v>
      </c>
      <c r="R494" s="140">
        <v>60</v>
      </c>
      <c r="S494" s="140">
        <f aca="true" t="shared" si="40" ref="S494:S525">R494*Q494</f>
        <v>9000</v>
      </c>
      <c r="T494" s="140">
        <f aca="true" t="shared" si="41" ref="T494:T525">S494*1.12</f>
        <v>10080.000000000002</v>
      </c>
      <c r="U494" s="139">
        <v>2011</v>
      </c>
      <c r="V494" s="143"/>
    </row>
    <row r="495" spans="1:22" s="160" customFormat="1" ht="47.25" customHeight="1">
      <c r="A495" s="129" t="s">
        <v>1173</v>
      </c>
      <c r="B495" s="130" t="s">
        <v>1928</v>
      </c>
      <c r="C495" s="131" t="s">
        <v>1165</v>
      </c>
      <c r="D495" s="132" t="s">
        <v>1174</v>
      </c>
      <c r="E495" s="152" t="s">
        <v>1174</v>
      </c>
      <c r="F495" s="130" t="s">
        <v>2262</v>
      </c>
      <c r="G495" s="134">
        <v>0</v>
      </c>
      <c r="H495" s="135">
        <v>751000000</v>
      </c>
      <c r="I495" s="136" t="s">
        <v>1933</v>
      </c>
      <c r="J495" s="137" t="s">
        <v>2251</v>
      </c>
      <c r="K495" s="130" t="s">
        <v>1954</v>
      </c>
      <c r="L495" s="130" t="s">
        <v>1955</v>
      </c>
      <c r="M495" s="130" t="s">
        <v>2263</v>
      </c>
      <c r="N495" s="130">
        <v>50</v>
      </c>
      <c r="O495" s="138">
        <v>796</v>
      </c>
      <c r="P495" s="130" t="s">
        <v>1957</v>
      </c>
      <c r="Q495" s="139">
        <v>150</v>
      </c>
      <c r="R495" s="140">
        <v>55</v>
      </c>
      <c r="S495" s="140">
        <f t="shared" si="40"/>
        <v>8250</v>
      </c>
      <c r="T495" s="140">
        <f t="shared" si="41"/>
        <v>9240</v>
      </c>
      <c r="U495" s="139">
        <v>2011</v>
      </c>
      <c r="V495" s="143"/>
    </row>
    <row r="496" spans="1:22" s="160" customFormat="1" ht="47.25" customHeight="1">
      <c r="A496" s="129" t="s">
        <v>1175</v>
      </c>
      <c r="B496" s="130" t="s">
        <v>1928</v>
      </c>
      <c r="C496" s="131" t="s">
        <v>1165</v>
      </c>
      <c r="D496" s="132" t="s">
        <v>1176</v>
      </c>
      <c r="E496" s="152" t="s">
        <v>1176</v>
      </c>
      <c r="F496" s="130" t="s">
        <v>2262</v>
      </c>
      <c r="G496" s="134">
        <v>0</v>
      </c>
      <c r="H496" s="135">
        <v>751000000</v>
      </c>
      <c r="I496" s="136" t="s">
        <v>1933</v>
      </c>
      <c r="J496" s="137" t="s">
        <v>2251</v>
      </c>
      <c r="K496" s="130" t="s">
        <v>1954</v>
      </c>
      <c r="L496" s="130" t="s">
        <v>1955</v>
      </c>
      <c r="M496" s="130" t="s">
        <v>2263</v>
      </c>
      <c r="N496" s="130">
        <v>50</v>
      </c>
      <c r="O496" s="138">
        <v>796</v>
      </c>
      <c r="P496" s="130" t="s">
        <v>1957</v>
      </c>
      <c r="Q496" s="139">
        <v>2500</v>
      </c>
      <c r="R496" s="140">
        <v>50</v>
      </c>
      <c r="S496" s="140">
        <f t="shared" si="40"/>
        <v>125000</v>
      </c>
      <c r="T496" s="140">
        <f t="shared" si="41"/>
        <v>140000</v>
      </c>
      <c r="U496" s="139">
        <v>2011</v>
      </c>
      <c r="V496" s="143"/>
    </row>
    <row r="497" spans="1:22" s="160" customFormat="1" ht="47.25" customHeight="1">
      <c r="A497" s="129" t="s">
        <v>1177</v>
      </c>
      <c r="B497" s="130" t="s">
        <v>1928</v>
      </c>
      <c r="C497" s="131" t="s">
        <v>1165</v>
      </c>
      <c r="D497" s="132" t="s">
        <v>1178</v>
      </c>
      <c r="E497" s="152" t="s">
        <v>1178</v>
      </c>
      <c r="F497" s="130" t="s">
        <v>2262</v>
      </c>
      <c r="G497" s="134">
        <v>0</v>
      </c>
      <c r="H497" s="135">
        <v>751000000</v>
      </c>
      <c r="I497" s="136" t="s">
        <v>1933</v>
      </c>
      <c r="J497" s="137" t="s">
        <v>2251</v>
      </c>
      <c r="K497" s="130" t="s">
        <v>1954</v>
      </c>
      <c r="L497" s="130" t="s">
        <v>1955</v>
      </c>
      <c r="M497" s="130" t="s">
        <v>2263</v>
      </c>
      <c r="N497" s="130">
        <v>50</v>
      </c>
      <c r="O497" s="138">
        <v>796</v>
      </c>
      <c r="P497" s="130" t="s">
        <v>1957</v>
      </c>
      <c r="Q497" s="139">
        <v>2500</v>
      </c>
      <c r="R497" s="140">
        <v>50</v>
      </c>
      <c r="S497" s="140">
        <f t="shared" si="40"/>
        <v>125000</v>
      </c>
      <c r="T497" s="140">
        <f t="shared" si="41"/>
        <v>140000</v>
      </c>
      <c r="U497" s="139">
        <v>2011</v>
      </c>
      <c r="V497" s="143"/>
    </row>
    <row r="498" spans="1:22" s="160" customFormat="1" ht="47.25" customHeight="1">
      <c r="A498" s="129" t="s">
        <v>1179</v>
      </c>
      <c r="B498" s="130" t="s">
        <v>1928</v>
      </c>
      <c r="C498" s="131" t="s">
        <v>1180</v>
      </c>
      <c r="D498" s="132" t="s">
        <v>1181</v>
      </c>
      <c r="E498" s="152" t="s">
        <v>1181</v>
      </c>
      <c r="F498" s="130" t="s">
        <v>2262</v>
      </c>
      <c r="G498" s="134">
        <v>0</v>
      </c>
      <c r="H498" s="135">
        <v>751000000</v>
      </c>
      <c r="I498" s="136" t="s">
        <v>1933</v>
      </c>
      <c r="J498" s="137" t="s">
        <v>2251</v>
      </c>
      <c r="K498" s="130" t="s">
        <v>1954</v>
      </c>
      <c r="L498" s="130" t="s">
        <v>1955</v>
      </c>
      <c r="M498" s="130" t="s">
        <v>2263</v>
      </c>
      <c r="N498" s="130">
        <v>50</v>
      </c>
      <c r="O498" s="138">
        <v>796</v>
      </c>
      <c r="P498" s="130" t="s">
        <v>1957</v>
      </c>
      <c r="Q498" s="139">
        <v>1</v>
      </c>
      <c r="R498" s="140">
        <v>42000</v>
      </c>
      <c r="S498" s="140">
        <f t="shared" si="40"/>
        <v>42000</v>
      </c>
      <c r="T498" s="140">
        <f t="shared" si="41"/>
        <v>47040.00000000001</v>
      </c>
      <c r="U498" s="139">
        <v>2011</v>
      </c>
      <c r="V498" s="143"/>
    </row>
    <row r="499" spans="1:22" s="160" customFormat="1" ht="47.25" customHeight="1">
      <c r="A499" s="129" t="s">
        <v>1182</v>
      </c>
      <c r="B499" s="130" t="s">
        <v>1928</v>
      </c>
      <c r="C499" s="279" t="s">
        <v>49</v>
      </c>
      <c r="D499" s="132" t="s">
        <v>1183</v>
      </c>
      <c r="E499" s="152" t="s">
        <v>1183</v>
      </c>
      <c r="F499" s="130" t="s">
        <v>2262</v>
      </c>
      <c r="G499" s="134">
        <v>0</v>
      </c>
      <c r="H499" s="135">
        <v>751000000</v>
      </c>
      <c r="I499" s="136" t="s">
        <v>1933</v>
      </c>
      <c r="J499" s="137" t="s">
        <v>2251</v>
      </c>
      <c r="K499" s="130" t="s">
        <v>1954</v>
      </c>
      <c r="L499" s="130" t="s">
        <v>1955</v>
      </c>
      <c r="M499" s="130" t="s">
        <v>2263</v>
      </c>
      <c r="N499" s="130">
        <v>50</v>
      </c>
      <c r="O499" s="138">
        <v>796</v>
      </c>
      <c r="P499" s="130" t="s">
        <v>1957</v>
      </c>
      <c r="Q499" s="139">
        <v>100</v>
      </c>
      <c r="R499" s="140">
        <v>282</v>
      </c>
      <c r="S499" s="140">
        <f t="shared" si="40"/>
        <v>28200</v>
      </c>
      <c r="T499" s="140">
        <f t="shared" si="41"/>
        <v>31584.000000000004</v>
      </c>
      <c r="U499" s="139">
        <v>2011</v>
      </c>
      <c r="V499" s="143"/>
    </row>
    <row r="500" spans="1:22" s="160" customFormat="1" ht="47.25" customHeight="1">
      <c r="A500" s="129" t="s">
        <v>1184</v>
      </c>
      <c r="B500" s="130" t="s">
        <v>1928</v>
      </c>
      <c r="C500" s="279" t="s">
        <v>49</v>
      </c>
      <c r="D500" s="132" t="s">
        <v>1183</v>
      </c>
      <c r="E500" s="152" t="s">
        <v>1183</v>
      </c>
      <c r="F500" s="130" t="s">
        <v>2262</v>
      </c>
      <c r="G500" s="134">
        <v>0</v>
      </c>
      <c r="H500" s="135">
        <v>751000000</v>
      </c>
      <c r="I500" s="136" t="s">
        <v>1933</v>
      </c>
      <c r="J500" s="137" t="s">
        <v>2251</v>
      </c>
      <c r="K500" s="130" t="s">
        <v>1954</v>
      </c>
      <c r="L500" s="130" t="s">
        <v>1955</v>
      </c>
      <c r="M500" s="130" t="s">
        <v>2263</v>
      </c>
      <c r="N500" s="130">
        <v>50</v>
      </c>
      <c r="O500" s="138">
        <v>796</v>
      </c>
      <c r="P500" s="130" t="s">
        <v>1957</v>
      </c>
      <c r="Q500" s="139">
        <v>100</v>
      </c>
      <c r="R500" s="140">
        <v>150</v>
      </c>
      <c r="S500" s="140">
        <f t="shared" si="40"/>
        <v>15000</v>
      </c>
      <c r="T500" s="140">
        <f t="shared" si="41"/>
        <v>16800</v>
      </c>
      <c r="U500" s="139">
        <v>2011</v>
      </c>
      <c r="V500" s="143"/>
    </row>
    <row r="501" spans="1:22" s="160" customFormat="1" ht="47.25" customHeight="1">
      <c r="A501" s="129" t="s">
        <v>1185</v>
      </c>
      <c r="B501" s="130" t="s">
        <v>1928</v>
      </c>
      <c r="C501" s="131" t="s">
        <v>1038</v>
      </c>
      <c r="D501" s="132" t="s">
        <v>1186</v>
      </c>
      <c r="E501" s="152" t="s">
        <v>1186</v>
      </c>
      <c r="F501" s="130" t="s">
        <v>2262</v>
      </c>
      <c r="G501" s="134">
        <v>0</v>
      </c>
      <c r="H501" s="135">
        <v>751000000</v>
      </c>
      <c r="I501" s="136" t="s">
        <v>1933</v>
      </c>
      <c r="J501" s="137" t="s">
        <v>2251</v>
      </c>
      <c r="K501" s="130" t="s">
        <v>1954</v>
      </c>
      <c r="L501" s="130" t="s">
        <v>1955</v>
      </c>
      <c r="M501" s="130" t="s">
        <v>2263</v>
      </c>
      <c r="N501" s="130">
        <v>50</v>
      </c>
      <c r="O501" s="138">
        <v>796</v>
      </c>
      <c r="P501" s="130" t="s">
        <v>1957</v>
      </c>
      <c r="Q501" s="139">
        <v>100</v>
      </c>
      <c r="R501" s="140">
        <v>141</v>
      </c>
      <c r="S501" s="140">
        <f t="shared" si="40"/>
        <v>14100</v>
      </c>
      <c r="T501" s="140">
        <f t="shared" si="41"/>
        <v>15792.000000000002</v>
      </c>
      <c r="U501" s="139">
        <v>2011</v>
      </c>
      <c r="V501" s="143"/>
    </row>
    <row r="502" spans="1:22" s="160" customFormat="1" ht="47.25" customHeight="1">
      <c r="A502" s="129" t="s">
        <v>1187</v>
      </c>
      <c r="B502" s="130" t="s">
        <v>1928</v>
      </c>
      <c r="C502" s="131" t="s">
        <v>1038</v>
      </c>
      <c r="D502" s="132" t="s">
        <v>1188</v>
      </c>
      <c r="E502" s="152" t="s">
        <v>1188</v>
      </c>
      <c r="F502" s="130" t="s">
        <v>2262</v>
      </c>
      <c r="G502" s="134">
        <v>0</v>
      </c>
      <c r="H502" s="135">
        <v>751000000</v>
      </c>
      <c r="I502" s="136" t="s">
        <v>1933</v>
      </c>
      <c r="J502" s="137" t="s">
        <v>2251</v>
      </c>
      <c r="K502" s="130" t="s">
        <v>1954</v>
      </c>
      <c r="L502" s="130" t="s">
        <v>1955</v>
      </c>
      <c r="M502" s="130" t="s">
        <v>2263</v>
      </c>
      <c r="N502" s="130">
        <v>50</v>
      </c>
      <c r="O502" s="138">
        <v>796</v>
      </c>
      <c r="P502" s="130" t="s">
        <v>1957</v>
      </c>
      <c r="Q502" s="139">
        <v>100</v>
      </c>
      <c r="R502" s="140">
        <v>50</v>
      </c>
      <c r="S502" s="140">
        <f t="shared" si="40"/>
        <v>5000</v>
      </c>
      <c r="T502" s="140">
        <f t="shared" si="41"/>
        <v>5600.000000000001</v>
      </c>
      <c r="U502" s="139">
        <v>2011</v>
      </c>
      <c r="V502" s="143"/>
    </row>
    <row r="503" spans="1:22" s="160" customFormat="1" ht="47.25" customHeight="1">
      <c r="A503" s="129" t="s">
        <v>1189</v>
      </c>
      <c r="B503" s="130" t="s">
        <v>1928</v>
      </c>
      <c r="C503" s="131" t="s">
        <v>1069</v>
      </c>
      <c r="D503" s="132" t="s">
        <v>1190</v>
      </c>
      <c r="E503" s="152" t="s">
        <v>1190</v>
      </c>
      <c r="F503" s="130" t="s">
        <v>2262</v>
      </c>
      <c r="G503" s="134">
        <v>0</v>
      </c>
      <c r="H503" s="135">
        <v>751000000</v>
      </c>
      <c r="I503" s="136" t="s">
        <v>1933</v>
      </c>
      <c r="J503" s="137" t="s">
        <v>2251</v>
      </c>
      <c r="K503" s="130" t="s">
        <v>1954</v>
      </c>
      <c r="L503" s="130" t="s">
        <v>1955</v>
      </c>
      <c r="M503" s="130" t="s">
        <v>2263</v>
      </c>
      <c r="N503" s="130">
        <v>50</v>
      </c>
      <c r="O503" s="138">
        <v>796</v>
      </c>
      <c r="P503" s="130" t="s">
        <v>1957</v>
      </c>
      <c r="Q503" s="139">
        <v>50</v>
      </c>
      <c r="R503" s="140">
        <v>1316</v>
      </c>
      <c r="S503" s="140">
        <f t="shared" si="40"/>
        <v>65800</v>
      </c>
      <c r="T503" s="140">
        <f t="shared" si="41"/>
        <v>73696</v>
      </c>
      <c r="U503" s="139">
        <v>2011</v>
      </c>
      <c r="V503" s="143"/>
    </row>
    <row r="504" spans="1:22" s="160" customFormat="1" ht="47.25" customHeight="1">
      <c r="A504" s="129" t="s">
        <v>1191</v>
      </c>
      <c r="B504" s="130" t="s">
        <v>1928</v>
      </c>
      <c r="C504" s="131" t="s">
        <v>1192</v>
      </c>
      <c r="D504" s="132" t="s">
        <v>1193</v>
      </c>
      <c r="E504" s="152" t="s">
        <v>1193</v>
      </c>
      <c r="F504" s="130" t="s">
        <v>2262</v>
      </c>
      <c r="G504" s="134">
        <v>0</v>
      </c>
      <c r="H504" s="135">
        <v>751000000</v>
      </c>
      <c r="I504" s="136" t="s">
        <v>1933</v>
      </c>
      <c r="J504" s="137" t="s">
        <v>2251</v>
      </c>
      <c r="K504" s="130" t="s">
        <v>1954</v>
      </c>
      <c r="L504" s="130" t="s">
        <v>1955</v>
      </c>
      <c r="M504" s="130" t="s">
        <v>2263</v>
      </c>
      <c r="N504" s="130">
        <v>50</v>
      </c>
      <c r="O504" s="138">
        <v>796</v>
      </c>
      <c r="P504" s="130" t="s">
        <v>1957</v>
      </c>
      <c r="Q504" s="139">
        <v>200</v>
      </c>
      <c r="R504" s="140">
        <v>980</v>
      </c>
      <c r="S504" s="140">
        <f t="shared" si="40"/>
        <v>196000</v>
      </c>
      <c r="T504" s="140">
        <f t="shared" si="41"/>
        <v>219520.00000000003</v>
      </c>
      <c r="U504" s="139">
        <v>2011</v>
      </c>
      <c r="V504" s="143"/>
    </row>
    <row r="505" spans="1:22" s="160" customFormat="1" ht="47.25" customHeight="1">
      <c r="A505" s="129" t="s">
        <v>1194</v>
      </c>
      <c r="B505" s="130" t="s">
        <v>1928</v>
      </c>
      <c r="C505" s="131" t="s">
        <v>1192</v>
      </c>
      <c r="D505" s="132" t="s">
        <v>1195</v>
      </c>
      <c r="E505" s="152" t="s">
        <v>1195</v>
      </c>
      <c r="F505" s="130" t="s">
        <v>2262</v>
      </c>
      <c r="G505" s="134">
        <v>0</v>
      </c>
      <c r="H505" s="135">
        <v>751000000</v>
      </c>
      <c r="I505" s="136" t="s">
        <v>1933</v>
      </c>
      <c r="J505" s="137" t="s">
        <v>2251</v>
      </c>
      <c r="K505" s="130" t="s">
        <v>1954</v>
      </c>
      <c r="L505" s="130" t="s">
        <v>1955</v>
      </c>
      <c r="M505" s="130" t="s">
        <v>2263</v>
      </c>
      <c r="N505" s="130">
        <v>50</v>
      </c>
      <c r="O505" s="138">
        <v>796</v>
      </c>
      <c r="P505" s="130" t="s">
        <v>1957</v>
      </c>
      <c r="Q505" s="139">
        <v>300</v>
      </c>
      <c r="R505" s="140">
        <v>255.68</v>
      </c>
      <c r="S505" s="140">
        <f t="shared" si="40"/>
        <v>76704</v>
      </c>
      <c r="T505" s="140">
        <f t="shared" si="41"/>
        <v>85908.48000000001</v>
      </c>
      <c r="U505" s="139">
        <v>2011</v>
      </c>
      <c r="V505" s="143"/>
    </row>
    <row r="506" spans="1:22" s="160" customFormat="1" ht="47.25" customHeight="1">
      <c r="A506" s="129" t="s">
        <v>1196</v>
      </c>
      <c r="B506" s="130" t="s">
        <v>1928</v>
      </c>
      <c r="C506" s="131" t="s">
        <v>1197</v>
      </c>
      <c r="D506" s="132" t="s">
        <v>1198</v>
      </c>
      <c r="E506" s="152" t="s">
        <v>1198</v>
      </c>
      <c r="F506" s="130" t="s">
        <v>2262</v>
      </c>
      <c r="G506" s="134">
        <v>0</v>
      </c>
      <c r="H506" s="135">
        <v>751000000</v>
      </c>
      <c r="I506" s="136" t="s">
        <v>1933</v>
      </c>
      <c r="J506" s="137" t="s">
        <v>2251</v>
      </c>
      <c r="K506" s="130" t="s">
        <v>1954</v>
      </c>
      <c r="L506" s="130" t="s">
        <v>1955</v>
      </c>
      <c r="M506" s="130" t="s">
        <v>2263</v>
      </c>
      <c r="N506" s="130">
        <v>50</v>
      </c>
      <c r="O506" s="138">
        <v>796</v>
      </c>
      <c r="P506" s="130" t="s">
        <v>1957</v>
      </c>
      <c r="Q506" s="139">
        <v>250</v>
      </c>
      <c r="R506" s="140">
        <v>446</v>
      </c>
      <c r="S506" s="140">
        <f t="shared" si="40"/>
        <v>111500</v>
      </c>
      <c r="T506" s="140">
        <f t="shared" si="41"/>
        <v>124880.00000000001</v>
      </c>
      <c r="U506" s="139">
        <v>2011</v>
      </c>
      <c r="V506" s="143"/>
    </row>
    <row r="507" spans="1:22" s="160" customFormat="1" ht="47.25" customHeight="1">
      <c r="A507" s="129" t="s">
        <v>1199</v>
      </c>
      <c r="B507" s="130" t="s">
        <v>1928</v>
      </c>
      <c r="C507" s="131" t="s">
        <v>1197</v>
      </c>
      <c r="D507" s="132" t="s">
        <v>1200</v>
      </c>
      <c r="E507" s="152" t="s">
        <v>1200</v>
      </c>
      <c r="F507" s="130" t="s">
        <v>2262</v>
      </c>
      <c r="G507" s="134">
        <v>0</v>
      </c>
      <c r="H507" s="135">
        <v>751000000</v>
      </c>
      <c r="I507" s="136" t="s">
        <v>1933</v>
      </c>
      <c r="J507" s="137" t="s">
        <v>2251</v>
      </c>
      <c r="K507" s="130" t="s">
        <v>1954</v>
      </c>
      <c r="L507" s="130" t="s">
        <v>1955</v>
      </c>
      <c r="M507" s="130" t="s">
        <v>2263</v>
      </c>
      <c r="N507" s="130">
        <v>50</v>
      </c>
      <c r="O507" s="138">
        <v>796</v>
      </c>
      <c r="P507" s="130" t="s">
        <v>1957</v>
      </c>
      <c r="Q507" s="139">
        <v>500</v>
      </c>
      <c r="R507" s="140">
        <v>80</v>
      </c>
      <c r="S507" s="140">
        <f t="shared" si="40"/>
        <v>40000</v>
      </c>
      <c r="T507" s="140">
        <f t="shared" si="41"/>
        <v>44800.00000000001</v>
      </c>
      <c r="U507" s="139">
        <v>2011</v>
      </c>
      <c r="V507" s="143"/>
    </row>
    <row r="508" spans="1:22" s="160" customFormat="1" ht="47.25" customHeight="1">
      <c r="A508" s="129" t="s">
        <v>1201</v>
      </c>
      <c r="B508" s="130" t="s">
        <v>1928</v>
      </c>
      <c r="C508" s="131" t="s">
        <v>1197</v>
      </c>
      <c r="D508" s="132" t="s">
        <v>1202</v>
      </c>
      <c r="E508" s="152" t="s">
        <v>1202</v>
      </c>
      <c r="F508" s="130" t="s">
        <v>2262</v>
      </c>
      <c r="G508" s="134">
        <v>0</v>
      </c>
      <c r="H508" s="135">
        <v>751000000</v>
      </c>
      <c r="I508" s="136" t="s">
        <v>1933</v>
      </c>
      <c r="J508" s="137" t="s">
        <v>2251</v>
      </c>
      <c r="K508" s="130" t="s">
        <v>1954</v>
      </c>
      <c r="L508" s="130" t="s">
        <v>1955</v>
      </c>
      <c r="M508" s="130" t="s">
        <v>2263</v>
      </c>
      <c r="N508" s="130">
        <v>50</v>
      </c>
      <c r="O508" s="138">
        <v>796</v>
      </c>
      <c r="P508" s="130" t="s">
        <v>1957</v>
      </c>
      <c r="Q508" s="139">
        <v>300</v>
      </c>
      <c r="R508" s="140">
        <v>272.6</v>
      </c>
      <c r="S508" s="140">
        <f t="shared" si="40"/>
        <v>81780</v>
      </c>
      <c r="T508" s="140">
        <f t="shared" si="41"/>
        <v>91593.6</v>
      </c>
      <c r="U508" s="139">
        <v>2011</v>
      </c>
      <c r="V508" s="143"/>
    </row>
    <row r="509" spans="1:22" s="160" customFormat="1" ht="47.25" customHeight="1">
      <c r="A509" s="129" t="s">
        <v>1203</v>
      </c>
      <c r="B509" s="130" t="s">
        <v>1928</v>
      </c>
      <c r="C509" s="131" t="s">
        <v>1197</v>
      </c>
      <c r="D509" s="132" t="s">
        <v>1204</v>
      </c>
      <c r="E509" s="152" t="s">
        <v>1204</v>
      </c>
      <c r="F509" s="130" t="s">
        <v>2262</v>
      </c>
      <c r="G509" s="134">
        <v>0</v>
      </c>
      <c r="H509" s="135">
        <v>751000000</v>
      </c>
      <c r="I509" s="136" t="s">
        <v>1933</v>
      </c>
      <c r="J509" s="137" t="s">
        <v>2251</v>
      </c>
      <c r="K509" s="130" t="s">
        <v>1954</v>
      </c>
      <c r="L509" s="130" t="s">
        <v>1955</v>
      </c>
      <c r="M509" s="130" t="s">
        <v>2263</v>
      </c>
      <c r="N509" s="130">
        <v>50</v>
      </c>
      <c r="O509" s="138">
        <v>796</v>
      </c>
      <c r="P509" s="130" t="s">
        <v>1957</v>
      </c>
      <c r="Q509" s="139">
        <v>150</v>
      </c>
      <c r="R509" s="140">
        <v>113</v>
      </c>
      <c r="S509" s="140">
        <f t="shared" si="40"/>
        <v>16950</v>
      </c>
      <c r="T509" s="140">
        <f t="shared" si="41"/>
        <v>18984</v>
      </c>
      <c r="U509" s="139">
        <v>2011</v>
      </c>
      <c r="V509" s="143"/>
    </row>
    <row r="510" spans="1:22" s="160" customFormat="1" ht="47.25" customHeight="1">
      <c r="A510" s="129" t="s">
        <v>1205</v>
      </c>
      <c r="B510" s="130" t="s">
        <v>1928</v>
      </c>
      <c r="C510" s="131" t="s">
        <v>1197</v>
      </c>
      <c r="D510" s="132" t="s">
        <v>1204</v>
      </c>
      <c r="E510" s="152" t="s">
        <v>1204</v>
      </c>
      <c r="F510" s="130" t="s">
        <v>2262</v>
      </c>
      <c r="G510" s="134">
        <v>0</v>
      </c>
      <c r="H510" s="135">
        <v>751000000</v>
      </c>
      <c r="I510" s="136" t="s">
        <v>1933</v>
      </c>
      <c r="J510" s="137" t="s">
        <v>2251</v>
      </c>
      <c r="K510" s="130" t="s">
        <v>1954</v>
      </c>
      <c r="L510" s="130" t="s">
        <v>1955</v>
      </c>
      <c r="M510" s="130" t="s">
        <v>2263</v>
      </c>
      <c r="N510" s="130">
        <v>50</v>
      </c>
      <c r="O510" s="138">
        <v>796</v>
      </c>
      <c r="P510" s="130" t="s">
        <v>1957</v>
      </c>
      <c r="Q510" s="139">
        <v>150</v>
      </c>
      <c r="R510" s="140">
        <v>100</v>
      </c>
      <c r="S510" s="140">
        <f t="shared" si="40"/>
        <v>15000</v>
      </c>
      <c r="T510" s="140">
        <f t="shared" si="41"/>
        <v>16800</v>
      </c>
      <c r="U510" s="139">
        <v>2011</v>
      </c>
      <c r="V510" s="143"/>
    </row>
    <row r="511" spans="1:22" s="160" customFormat="1" ht="47.25" customHeight="1">
      <c r="A511" s="129" t="s">
        <v>1206</v>
      </c>
      <c r="B511" s="130" t="s">
        <v>1928</v>
      </c>
      <c r="C511" s="131" t="s">
        <v>1197</v>
      </c>
      <c r="D511" s="132" t="s">
        <v>1207</v>
      </c>
      <c r="E511" s="152" t="s">
        <v>1207</v>
      </c>
      <c r="F511" s="130" t="s">
        <v>2262</v>
      </c>
      <c r="G511" s="134">
        <v>0</v>
      </c>
      <c r="H511" s="135">
        <v>751000000</v>
      </c>
      <c r="I511" s="136" t="s">
        <v>1933</v>
      </c>
      <c r="J511" s="137" t="s">
        <v>2251</v>
      </c>
      <c r="K511" s="130" t="s">
        <v>1954</v>
      </c>
      <c r="L511" s="130" t="s">
        <v>1955</v>
      </c>
      <c r="M511" s="130" t="s">
        <v>2263</v>
      </c>
      <c r="N511" s="130">
        <v>50</v>
      </c>
      <c r="O511" s="138">
        <v>796</v>
      </c>
      <c r="P511" s="130" t="s">
        <v>1957</v>
      </c>
      <c r="Q511" s="139">
        <v>300</v>
      </c>
      <c r="R511" s="140">
        <v>250</v>
      </c>
      <c r="S511" s="140">
        <f t="shared" si="40"/>
        <v>75000</v>
      </c>
      <c r="T511" s="140">
        <f t="shared" si="41"/>
        <v>84000.00000000001</v>
      </c>
      <c r="U511" s="139">
        <v>2011</v>
      </c>
      <c r="V511" s="143"/>
    </row>
    <row r="512" spans="1:22" s="160" customFormat="1" ht="47.25" customHeight="1">
      <c r="A512" s="129" t="s">
        <v>1208</v>
      </c>
      <c r="B512" s="130" t="s">
        <v>1928</v>
      </c>
      <c r="C512" s="131" t="s">
        <v>1197</v>
      </c>
      <c r="D512" s="132" t="s">
        <v>1209</v>
      </c>
      <c r="E512" s="152" t="s">
        <v>1209</v>
      </c>
      <c r="F512" s="130" t="s">
        <v>2262</v>
      </c>
      <c r="G512" s="134">
        <v>0</v>
      </c>
      <c r="H512" s="135">
        <v>751000000</v>
      </c>
      <c r="I512" s="136" t="s">
        <v>1933</v>
      </c>
      <c r="J512" s="137" t="s">
        <v>2251</v>
      </c>
      <c r="K512" s="130" t="s">
        <v>1954</v>
      </c>
      <c r="L512" s="130" t="s">
        <v>1955</v>
      </c>
      <c r="M512" s="130" t="s">
        <v>2263</v>
      </c>
      <c r="N512" s="130">
        <v>50</v>
      </c>
      <c r="O512" s="138">
        <v>796</v>
      </c>
      <c r="P512" s="130" t="s">
        <v>1957</v>
      </c>
      <c r="Q512" s="139">
        <v>300</v>
      </c>
      <c r="R512" s="140">
        <v>392</v>
      </c>
      <c r="S512" s="140">
        <f t="shared" si="40"/>
        <v>117600</v>
      </c>
      <c r="T512" s="140">
        <f t="shared" si="41"/>
        <v>131712</v>
      </c>
      <c r="U512" s="139">
        <v>2011</v>
      </c>
      <c r="V512" s="143"/>
    </row>
    <row r="513" spans="1:22" s="160" customFormat="1" ht="47.25" customHeight="1">
      <c r="A513" s="129" t="s">
        <v>1210</v>
      </c>
      <c r="B513" s="130" t="s">
        <v>1928</v>
      </c>
      <c r="C513" s="131" t="s">
        <v>1197</v>
      </c>
      <c r="D513" s="132" t="s">
        <v>1211</v>
      </c>
      <c r="E513" s="152" t="s">
        <v>1211</v>
      </c>
      <c r="F513" s="130" t="s">
        <v>2262</v>
      </c>
      <c r="G513" s="134">
        <v>0</v>
      </c>
      <c r="H513" s="135">
        <v>751000000</v>
      </c>
      <c r="I513" s="136" t="s">
        <v>1933</v>
      </c>
      <c r="J513" s="137" t="s">
        <v>2251</v>
      </c>
      <c r="K513" s="130" t="s">
        <v>1954</v>
      </c>
      <c r="L513" s="130" t="s">
        <v>1955</v>
      </c>
      <c r="M513" s="130" t="s">
        <v>2263</v>
      </c>
      <c r="N513" s="130">
        <v>50</v>
      </c>
      <c r="O513" s="138">
        <v>796</v>
      </c>
      <c r="P513" s="130" t="s">
        <v>1957</v>
      </c>
      <c r="Q513" s="139">
        <v>100</v>
      </c>
      <c r="R513" s="140">
        <v>733.2</v>
      </c>
      <c r="S513" s="140">
        <f t="shared" si="40"/>
        <v>73320</v>
      </c>
      <c r="T513" s="140">
        <f t="shared" si="41"/>
        <v>82118.40000000001</v>
      </c>
      <c r="U513" s="139">
        <v>2011</v>
      </c>
      <c r="V513" s="143"/>
    </row>
    <row r="514" spans="1:22" s="160" customFormat="1" ht="47.25" customHeight="1">
      <c r="A514" s="129" t="s">
        <v>1212</v>
      </c>
      <c r="B514" s="130" t="s">
        <v>1928</v>
      </c>
      <c r="C514" s="131" t="s">
        <v>1197</v>
      </c>
      <c r="D514" s="132" t="s">
        <v>1213</v>
      </c>
      <c r="E514" s="152" t="s">
        <v>1213</v>
      </c>
      <c r="F514" s="130" t="s">
        <v>2262</v>
      </c>
      <c r="G514" s="134">
        <v>0</v>
      </c>
      <c r="H514" s="135">
        <v>751000000</v>
      </c>
      <c r="I514" s="136" t="s">
        <v>1933</v>
      </c>
      <c r="J514" s="137" t="s">
        <v>2251</v>
      </c>
      <c r="K514" s="130" t="s">
        <v>1954</v>
      </c>
      <c r="L514" s="130" t="s">
        <v>1955</v>
      </c>
      <c r="M514" s="130" t="s">
        <v>2263</v>
      </c>
      <c r="N514" s="130">
        <v>50</v>
      </c>
      <c r="O514" s="138">
        <v>796</v>
      </c>
      <c r="P514" s="130" t="s">
        <v>1957</v>
      </c>
      <c r="Q514" s="139">
        <v>150</v>
      </c>
      <c r="R514" s="140">
        <v>175</v>
      </c>
      <c r="S514" s="140">
        <f t="shared" si="40"/>
        <v>26250</v>
      </c>
      <c r="T514" s="140">
        <f t="shared" si="41"/>
        <v>29400.000000000004</v>
      </c>
      <c r="U514" s="139">
        <v>2011</v>
      </c>
      <c r="V514" s="143"/>
    </row>
    <row r="515" spans="1:22" s="160" customFormat="1" ht="47.25" customHeight="1">
      <c r="A515" s="129" t="s">
        <v>1214</v>
      </c>
      <c r="B515" s="130" t="s">
        <v>1928</v>
      </c>
      <c r="C515" s="131" t="s">
        <v>1197</v>
      </c>
      <c r="D515" s="132" t="s">
        <v>1215</v>
      </c>
      <c r="E515" s="152" t="s">
        <v>1215</v>
      </c>
      <c r="F515" s="130" t="s">
        <v>2262</v>
      </c>
      <c r="G515" s="134">
        <v>0</v>
      </c>
      <c r="H515" s="135">
        <v>751000000</v>
      </c>
      <c r="I515" s="136" t="s">
        <v>1933</v>
      </c>
      <c r="J515" s="137" t="s">
        <v>2251</v>
      </c>
      <c r="K515" s="130" t="s">
        <v>1954</v>
      </c>
      <c r="L515" s="130" t="s">
        <v>1955</v>
      </c>
      <c r="M515" s="130" t="s">
        <v>2263</v>
      </c>
      <c r="N515" s="130">
        <v>50</v>
      </c>
      <c r="O515" s="138">
        <v>796</v>
      </c>
      <c r="P515" s="130" t="s">
        <v>1957</v>
      </c>
      <c r="Q515" s="139">
        <v>200</v>
      </c>
      <c r="R515" s="140">
        <v>273.54</v>
      </c>
      <c r="S515" s="140">
        <f t="shared" si="40"/>
        <v>54708.00000000001</v>
      </c>
      <c r="T515" s="140">
        <f t="shared" si="41"/>
        <v>61272.960000000014</v>
      </c>
      <c r="U515" s="139">
        <v>2011</v>
      </c>
      <c r="V515" s="143"/>
    </row>
    <row r="516" spans="1:22" s="160" customFormat="1" ht="47.25" customHeight="1">
      <c r="A516" s="129" t="s">
        <v>1216</v>
      </c>
      <c r="B516" s="130" t="s">
        <v>1928</v>
      </c>
      <c r="C516" s="131" t="s">
        <v>1217</v>
      </c>
      <c r="D516" s="132" t="s">
        <v>1218</v>
      </c>
      <c r="E516" s="152" t="s">
        <v>1218</v>
      </c>
      <c r="F516" s="130" t="s">
        <v>2262</v>
      </c>
      <c r="G516" s="134">
        <v>0</v>
      </c>
      <c r="H516" s="135">
        <v>751000000</v>
      </c>
      <c r="I516" s="136" t="s">
        <v>1933</v>
      </c>
      <c r="J516" s="137" t="s">
        <v>2251</v>
      </c>
      <c r="K516" s="130" t="s">
        <v>1954</v>
      </c>
      <c r="L516" s="130" t="s">
        <v>1955</v>
      </c>
      <c r="M516" s="130" t="s">
        <v>2263</v>
      </c>
      <c r="N516" s="130">
        <v>50</v>
      </c>
      <c r="O516" s="138">
        <v>796</v>
      </c>
      <c r="P516" s="130" t="s">
        <v>1957</v>
      </c>
      <c r="Q516" s="139">
        <v>50</v>
      </c>
      <c r="R516" s="140">
        <v>2000</v>
      </c>
      <c r="S516" s="140">
        <f t="shared" si="40"/>
        <v>100000</v>
      </c>
      <c r="T516" s="140">
        <f t="shared" si="41"/>
        <v>112000.00000000001</v>
      </c>
      <c r="U516" s="139">
        <v>2011</v>
      </c>
      <c r="V516" s="143"/>
    </row>
    <row r="517" spans="1:22" s="160" customFormat="1" ht="47.25" customHeight="1">
      <c r="A517" s="129" t="s">
        <v>1219</v>
      </c>
      <c r="B517" s="130" t="s">
        <v>1928</v>
      </c>
      <c r="C517" s="131" t="s">
        <v>1217</v>
      </c>
      <c r="D517" s="132" t="s">
        <v>1218</v>
      </c>
      <c r="E517" s="152" t="s">
        <v>1218</v>
      </c>
      <c r="F517" s="130" t="s">
        <v>2262</v>
      </c>
      <c r="G517" s="134">
        <v>0</v>
      </c>
      <c r="H517" s="135">
        <v>751000000</v>
      </c>
      <c r="I517" s="136" t="s">
        <v>1933</v>
      </c>
      <c r="J517" s="137" t="s">
        <v>2251</v>
      </c>
      <c r="K517" s="130" t="s">
        <v>1954</v>
      </c>
      <c r="L517" s="130" t="s">
        <v>1955</v>
      </c>
      <c r="M517" s="130" t="s">
        <v>2263</v>
      </c>
      <c r="N517" s="130">
        <v>50</v>
      </c>
      <c r="O517" s="138">
        <v>796</v>
      </c>
      <c r="P517" s="130" t="s">
        <v>1957</v>
      </c>
      <c r="Q517" s="139">
        <v>10</v>
      </c>
      <c r="R517" s="140">
        <v>3000</v>
      </c>
      <c r="S517" s="140">
        <f t="shared" si="40"/>
        <v>30000</v>
      </c>
      <c r="T517" s="140">
        <f t="shared" si="41"/>
        <v>33600</v>
      </c>
      <c r="U517" s="139">
        <v>2011</v>
      </c>
      <c r="V517" s="143"/>
    </row>
    <row r="518" spans="1:22" s="160" customFormat="1" ht="47.25" customHeight="1">
      <c r="A518" s="129" t="s">
        <v>1220</v>
      </c>
      <c r="B518" s="130" t="s">
        <v>1928</v>
      </c>
      <c r="C518" s="131" t="s">
        <v>1197</v>
      </c>
      <c r="D518" s="132" t="s">
        <v>1221</v>
      </c>
      <c r="E518" s="152" t="s">
        <v>1221</v>
      </c>
      <c r="F518" s="130" t="s">
        <v>2262</v>
      </c>
      <c r="G518" s="134">
        <v>0</v>
      </c>
      <c r="H518" s="135">
        <v>751000000</v>
      </c>
      <c r="I518" s="136" t="s">
        <v>1933</v>
      </c>
      <c r="J518" s="137" t="s">
        <v>2251</v>
      </c>
      <c r="K518" s="130" t="s">
        <v>1954</v>
      </c>
      <c r="L518" s="130" t="s">
        <v>1955</v>
      </c>
      <c r="M518" s="130" t="s">
        <v>2263</v>
      </c>
      <c r="N518" s="130">
        <v>50</v>
      </c>
      <c r="O518" s="138">
        <v>796</v>
      </c>
      <c r="P518" s="130" t="s">
        <v>1957</v>
      </c>
      <c r="Q518" s="139">
        <v>200</v>
      </c>
      <c r="R518" s="140">
        <v>89.3</v>
      </c>
      <c r="S518" s="140">
        <f t="shared" si="40"/>
        <v>17860</v>
      </c>
      <c r="T518" s="140">
        <f t="shared" si="41"/>
        <v>20003.2</v>
      </c>
      <c r="U518" s="139">
        <v>2011</v>
      </c>
      <c r="V518" s="143"/>
    </row>
    <row r="519" spans="1:22" s="160" customFormat="1" ht="47.25" customHeight="1">
      <c r="A519" s="129" t="s">
        <v>1222</v>
      </c>
      <c r="B519" s="130" t="s">
        <v>1928</v>
      </c>
      <c r="C519" s="131" t="s">
        <v>1197</v>
      </c>
      <c r="D519" s="132" t="s">
        <v>1223</v>
      </c>
      <c r="E519" s="152" t="s">
        <v>1223</v>
      </c>
      <c r="F519" s="130" t="s">
        <v>2262</v>
      </c>
      <c r="G519" s="134">
        <v>0</v>
      </c>
      <c r="H519" s="135">
        <v>751000000</v>
      </c>
      <c r="I519" s="136" t="s">
        <v>1933</v>
      </c>
      <c r="J519" s="137" t="s">
        <v>2251</v>
      </c>
      <c r="K519" s="130" t="s">
        <v>1954</v>
      </c>
      <c r="L519" s="130" t="s">
        <v>1955</v>
      </c>
      <c r="M519" s="130" t="s">
        <v>2263</v>
      </c>
      <c r="N519" s="130">
        <v>50</v>
      </c>
      <c r="O519" s="138">
        <v>796</v>
      </c>
      <c r="P519" s="130" t="s">
        <v>1957</v>
      </c>
      <c r="Q519" s="139">
        <v>100</v>
      </c>
      <c r="R519" s="140">
        <v>89.3</v>
      </c>
      <c r="S519" s="140">
        <f t="shared" si="40"/>
        <v>8930</v>
      </c>
      <c r="T519" s="140">
        <f t="shared" si="41"/>
        <v>10001.6</v>
      </c>
      <c r="U519" s="139">
        <v>2011</v>
      </c>
      <c r="V519" s="143"/>
    </row>
    <row r="520" spans="1:22" s="160" customFormat="1" ht="47.25" customHeight="1">
      <c r="A520" s="129" t="s">
        <v>2323</v>
      </c>
      <c r="B520" s="130" t="s">
        <v>1928</v>
      </c>
      <c r="C520" s="131" t="s">
        <v>1069</v>
      </c>
      <c r="D520" s="132" t="s">
        <v>1224</v>
      </c>
      <c r="E520" s="152" t="s">
        <v>1224</v>
      </c>
      <c r="F520" s="130" t="s">
        <v>2262</v>
      </c>
      <c r="G520" s="134">
        <v>0</v>
      </c>
      <c r="H520" s="135">
        <v>751000000</v>
      </c>
      <c r="I520" s="136" t="s">
        <v>1933</v>
      </c>
      <c r="J520" s="137" t="s">
        <v>2251</v>
      </c>
      <c r="K520" s="130" t="s">
        <v>1954</v>
      </c>
      <c r="L520" s="130" t="s">
        <v>1955</v>
      </c>
      <c r="M520" s="130" t="s">
        <v>2263</v>
      </c>
      <c r="N520" s="130">
        <v>50</v>
      </c>
      <c r="O520" s="138">
        <v>796</v>
      </c>
      <c r="P520" s="130" t="s">
        <v>1957</v>
      </c>
      <c r="Q520" s="139">
        <v>30</v>
      </c>
      <c r="R520" s="140">
        <v>344</v>
      </c>
      <c r="S520" s="140">
        <f t="shared" si="40"/>
        <v>10320</v>
      </c>
      <c r="T520" s="140">
        <f t="shared" si="41"/>
        <v>11558.400000000001</v>
      </c>
      <c r="U520" s="139">
        <v>2011</v>
      </c>
      <c r="V520" s="143"/>
    </row>
    <row r="521" spans="1:22" s="160" customFormat="1" ht="47.25" customHeight="1">
      <c r="A521" s="129" t="s">
        <v>1225</v>
      </c>
      <c r="B521" s="130" t="s">
        <v>1928</v>
      </c>
      <c r="C521" s="131" t="s">
        <v>1226</v>
      </c>
      <c r="D521" s="132" t="s">
        <v>1227</v>
      </c>
      <c r="E521" s="152" t="s">
        <v>1227</v>
      </c>
      <c r="F521" s="130" t="s">
        <v>2262</v>
      </c>
      <c r="G521" s="134">
        <v>0</v>
      </c>
      <c r="H521" s="135">
        <v>751000000</v>
      </c>
      <c r="I521" s="136" t="s">
        <v>1933</v>
      </c>
      <c r="J521" s="137" t="s">
        <v>2251</v>
      </c>
      <c r="K521" s="130" t="s">
        <v>1954</v>
      </c>
      <c r="L521" s="130" t="s">
        <v>1955</v>
      </c>
      <c r="M521" s="130" t="s">
        <v>2263</v>
      </c>
      <c r="N521" s="130">
        <v>50</v>
      </c>
      <c r="O521" s="138">
        <v>796</v>
      </c>
      <c r="P521" s="130" t="s">
        <v>1957</v>
      </c>
      <c r="Q521" s="139">
        <v>1500</v>
      </c>
      <c r="R521" s="140">
        <v>68</v>
      </c>
      <c r="S521" s="140">
        <f t="shared" si="40"/>
        <v>102000</v>
      </c>
      <c r="T521" s="140">
        <f t="shared" si="41"/>
        <v>114240.00000000001</v>
      </c>
      <c r="U521" s="139">
        <v>2011</v>
      </c>
      <c r="V521" s="143"/>
    </row>
    <row r="522" spans="1:22" s="160" customFormat="1" ht="47.25" customHeight="1">
      <c r="A522" s="129" t="s">
        <v>1228</v>
      </c>
      <c r="B522" s="130" t="s">
        <v>1928</v>
      </c>
      <c r="C522" s="131" t="s">
        <v>1069</v>
      </c>
      <c r="D522" s="132" t="s">
        <v>1229</v>
      </c>
      <c r="E522" s="152" t="s">
        <v>1229</v>
      </c>
      <c r="F522" s="130" t="s">
        <v>2262</v>
      </c>
      <c r="G522" s="134">
        <v>0</v>
      </c>
      <c r="H522" s="135">
        <v>751000000</v>
      </c>
      <c r="I522" s="136" t="s">
        <v>1933</v>
      </c>
      <c r="J522" s="137" t="s">
        <v>2251</v>
      </c>
      <c r="K522" s="130" t="s">
        <v>1954</v>
      </c>
      <c r="L522" s="130" t="s">
        <v>1955</v>
      </c>
      <c r="M522" s="130" t="s">
        <v>2263</v>
      </c>
      <c r="N522" s="130">
        <v>50</v>
      </c>
      <c r="O522" s="138">
        <v>839</v>
      </c>
      <c r="P522" s="130" t="s">
        <v>1045</v>
      </c>
      <c r="Q522" s="139">
        <v>1000</v>
      </c>
      <c r="R522" s="140">
        <v>10</v>
      </c>
      <c r="S522" s="140">
        <f t="shared" si="40"/>
        <v>10000</v>
      </c>
      <c r="T522" s="140">
        <f t="shared" si="41"/>
        <v>11200.000000000002</v>
      </c>
      <c r="U522" s="139">
        <v>2011</v>
      </c>
      <c r="V522" s="143"/>
    </row>
    <row r="523" spans="1:22" s="160" customFormat="1" ht="47.25" customHeight="1">
      <c r="A523" s="129" t="s">
        <v>1230</v>
      </c>
      <c r="B523" s="130" t="s">
        <v>1928</v>
      </c>
      <c r="C523" s="131" t="s">
        <v>1069</v>
      </c>
      <c r="D523" s="132" t="s">
        <v>1231</v>
      </c>
      <c r="E523" s="152" t="s">
        <v>1231</v>
      </c>
      <c r="F523" s="130" t="s">
        <v>2262</v>
      </c>
      <c r="G523" s="134">
        <v>0</v>
      </c>
      <c r="H523" s="135">
        <v>751000000</v>
      </c>
      <c r="I523" s="136" t="s">
        <v>1933</v>
      </c>
      <c r="J523" s="137" t="s">
        <v>2251</v>
      </c>
      <c r="K523" s="130" t="s">
        <v>1954</v>
      </c>
      <c r="L523" s="130" t="s">
        <v>1955</v>
      </c>
      <c r="M523" s="130" t="s">
        <v>2263</v>
      </c>
      <c r="N523" s="130">
        <v>50</v>
      </c>
      <c r="O523" s="138">
        <v>839</v>
      </c>
      <c r="P523" s="130" t="s">
        <v>1045</v>
      </c>
      <c r="Q523" s="139">
        <v>20000</v>
      </c>
      <c r="R523" s="140">
        <v>10</v>
      </c>
      <c r="S523" s="140">
        <f t="shared" si="40"/>
        <v>200000</v>
      </c>
      <c r="T523" s="140">
        <f t="shared" si="41"/>
        <v>224000.00000000003</v>
      </c>
      <c r="U523" s="139">
        <v>2011</v>
      </c>
      <c r="V523" s="143"/>
    </row>
    <row r="524" spans="1:22" s="160" customFormat="1" ht="47.25" customHeight="1">
      <c r="A524" s="129" t="s">
        <v>1232</v>
      </c>
      <c r="B524" s="130" t="s">
        <v>1928</v>
      </c>
      <c r="C524" s="131" t="s">
        <v>1069</v>
      </c>
      <c r="D524" s="132" t="s">
        <v>1233</v>
      </c>
      <c r="E524" s="152" t="s">
        <v>1233</v>
      </c>
      <c r="F524" s="130" t="s">
        <v>2262</v>
      </c>
      <c r="G524" s="134">
        <v>0</v>
      </c>
      <c r="H524" s="135">
        <v>751000000</v>
      </c>
      <c r="I524" s="136" t="s">
        <v>1933</v>
      </c>
      <c r="J524" s="137" t="s">
        <v>2251</v>
      </c>
      <c r="K524" s="130" t="s">
        <v>1954</v>
      </c>
      <c r="L524" s="130" t="s">
        <v>1955</v>
      </c>
      <c r="M524" s="130" t="s">
        <v>2263</v>
      </c>
      <c r="N524" s="130">
        <v>50</v>
      </c>
      <c r="O524" s="138">
        <v>796</v>
      </c>
      <c r="P524" s="130" t="s">
        <v>1957</v>
      </c>
      <c r="Q524" s="139">
        <v>100</v>
      </c>
      <c r="R524" s="140">
        <v>940</v>
      </c>
      <c r="S524" s="140">
        <f t="shared" si="40"/>
        <v>94000</v>
      </c>
      <c r="T524" s="140">
        <f t="shared" si="41"/>
        <v>105280.00000000001</v>
      </c>
      <c r="U524" s="139">
        <v>2011</v>
      </c>
      <c r="V524" s="143"/>
    </row>
    <row r="525" spans="1:22" s="160" customFormat="1" ht="47.25" customHeight="1">
      <c r="A525" s="129" t="s">
        <v>1234</v>
      </c>
      <c r="B525" s="130" t="s">
        <v>1928</v>
      </c>
      <c r="C525" s="131" t="s">
        <v>1069</v>
      </c>
      <c r="D525" s="132" t="s">
        <v>1235</v>
      </c>
      <c r="E525" s="152" t="s">
        <v>1235</v>
      </c>
      <c r="F525" s="130" t="s">
        <v>2262</v>
      </c>
      <c r="G525" s="134">
        <v>0</v>
      </c>
      <c r="H525" s="135">
        <v>751000000</v>
      </c>
      <c r="I525" s="136" t="s">
        <v>1933</v>
      </c>
      <c r="J525" s="137" t="s">
        <v>2251</v>
      </c>
      <c r="K525" s="130" t="s">
        <v>1954</v>
      </c>
      <c r="L525" s="130" t="s">
        <v>1955</v>
      </c>
      <c r="M525" s="130" t="s">
        <v>2263</v>
      </c>
      <c r="N525" s="130">
        <v>50</v>
      </c>
      <c r="O525" s="138">
        <v>796</v>
      </c>
      <c r="P525" s="130" t="s">
        <v>1957</v>
      </c>
      <c r="Q525" s="139">
        <v>30</v>
      </c>
      <c r="R525" s="140">
        <v>960</v>
      </c>
      <c r="S525" s="140">
        <f t="shared" si="40"/>
        <v>28800</v>
      </c>
      <c r="T525" s="140">
        <f t="shared" si="41"/>
        <v>32256.000000000004</v>
      </c>
      <c r="U525" s="139">
        <v>2011</v>
      </c>
      <c r="V525" s="143"/>
    </row>
    <row r="526" spans="1:22" s="160" customFormat="1" ht="47.25" customHeight="1">
      <c r="A526" s="129" t="s">
        <v>1236</v>
      </c>
      <c r="B526" s="130" t="s">
        <v>1928</v>
      </c>
      <c r="C526" s="131" t="s">
        <v>1226</v>
      </c>
      <c r="D526" s="132" t="s">
        <v>1237</v>
      </c>
      <c r="E526" s="152" t="s">
        <v>1237</v>
      </c>
      <c r="F526" s="130" t="s">
        <v>2262</v>
      </c>
      <c r="G526" s="134">
        <v>0</v>
      </c>
      <c r="H526" s="135">
        <v>751000000</v>
      </c>
      <c r="I526" s="136" t="s">
        <v>1933</v>
      </c>
      <c r="J526" s="137" t="s">
        <v>2251</v>
      </c>
      <c r="K526" s="130" t="s">
        <v>1954</v>
      </c>
      <c r="L526" s="130" t="s">
        <v>1955</v>
      </c>
      <c r="M526" s="130" t="s">
        <v>2263</v>
      </c>
      <c r="N526" s="130">
        <v>50</v>
      </c>
      <c r="O526" s="138">
        <v>796</v>
      </c>
      <c r="P526" s="130" t="s">
        <v>1957</v>
      </c>
      <c r="Q526" s="139">
        <v>200</v>
      </c>
      <c r="R526" s="140">
        <v>112</v>
      </c>
      <c r="S526" s="140">
        <f aca="true" t="shared" si="42" ref="S526:S557">R526*Q526</f>
        <v>22400</v>
      </c>
      <c r="T526" s="140">
        <f aca="true" t="shared" si="43" ref="T526:T557">S526*1.12</f>
        <v>25088.000000000004</v>
      </c>
      <c r="U526" s="139">
        <v>2011</v>
      </c>
      <c r="V526" s="143"/>
    </row>
    <row r="527" spans="1:22" s="160" customFormat="1" ht="47.25" customHeight="1">
      <c r="A527" s="129" t="s">
        <v>1238</v>
      </c>
      <c r="B527" s="130" t="s">
        <v>1928</v>
      </c>
      <c r="C527" s="131" t="s">
        <v>1226</v>
      </c>
      <c r="D527" s="132" t="s">
        <v>1239</v>
      </c>
      <c r="E527" s="152" t="s">
        <v>1239</v>
      </c>
      <c r="F527" s="130" t="s">
        <v>2262</v>
      </c>
      <c r="G527" s="134">
        <v>0</v>
      </c>
      <c r="H527" s="135">
        <v>751000000</v>
      </c>
      <c r="I527" s="136" t="s">
        <v>1933</v>
      </c>
      <c r="J527" s="137" t="s">
        <v>2251</v>
      </c>
      <c r="K527" s="130" t="s">
        <v>1954</v>
      </c>
      <c r="L527" s="130" t="s">
        <v>1955</v>
      </c>
      <c r="M527" s="130" t="s">
        <v>2263</v>
      </c>
      <c r="N527" s="130">
        <v>50</v>
      </c>
      <c r="O527" s="138">
        <v>796</v>
      </c>
      <c r="P527" s="130" t="s">
        <v>1957</v>
      </c>
      <c r="Q527" s="139">
        <v>200</v>
      </c>
      <c r="R527" s="140">
        <v>169</v>
      </c>
      <c r="S527" s="140">
        <f t="shared" si="42"/>
        <v>33800</v>
      </c>
      <c r="T527" s="140">
        <f t="shared" si="43"/>
        <v>37856</v>
      </c>
      <c r="U527" s="139">
        <v>2011</v>
      </c>
      <c r="V527" s="143"/>
    </row>
    <row r="528" spans="1:22" s="160" customFormat="1" ht="47.25" customHeight="1">
      <c r="A528" s="129" t="s">
        <v>1240</v>
      </c>
      <c r="B528" s="130" t="s">
        <v>1928</v>
      </c>
      <c r="C528" s="131" t="s">
        <v>1226</v>
      </c>
      <c r="D528" s="132" t="s">
        <v>1241</v>
      </c>
      <c r="E528" s="152" t="s">
        <v>1241</v>
      </c>
      <c r="F528" s="130" t="s">
        <v>2262</v>
      </c>
      <c r="G528" s="134">
        <v>0</v>
      </c>
      <c r="H528" s="135">
        <v>751000000</v>
      </c>
      <c r="I528" s="136" t="s">
        <v>1933</v>
      </c>
      <c r="J528" s="137" t="s">
        <v>2251</v>
      </c>
      <c r="K528" s="130" t="s">
        <v>1954</v>
      </c>
      <c r="L528" s="130" t="s">
        <v>1955</v>
      </c>
      <c r="M528" s="130" t="s">
        <v>2263</v>
      </c>
      <c r="N528" s="130">
        <v>50</v>
      </c>
      <c r="O528" s="138">
        <v>796</v>
      </c>
      <c r="P528" s="130" t="s">
        <v>1957</v>
      </c>
      <c r="Q528" s="139">
        <v>200</v>
      </c>
      <c r="R528" s="140">
        <v>250</v>
      </c>
      <c r="S528" s="140">
        <f t="shared" si="42"/>
        <v>50000</v>
      </c>
      <c r="T528" s="140">
        <f t="shared" si="43"/>
        <v>56000.00000000001</v>
      </c>
      <c r="U528" s="139">
        <v>2011</v>
      </c>
      <c r="V528" s="143"/>
    </row>
    <row r="529" spans="1:22" s="160" customFormat="1" ht="47.25" customHeight="1">
      <c r="A529" s="129" t="s">
        <v>1242</v>
      </c>
      <c r="B529" s="130" t="s">
        <v>1928</v>
      </c>
      <c r="C529" s="131" t="s">
        <v>1226</v>
      </c>
      <c r="D529" s="132" t="s">
        <v>1243</v>
      </c>
      <c r="E529" s="152" t="s">
        <v>1243</v>
      </c>
      <c r="F529" s="130" t="s">
        <v>2262</v>
      </c>
      <c r="G529" s="134">
        <v>0</v>
      </c>
      <c r="H529" s="135">
        <v>751000000</v>
      </c>
      <c r="I529" s="136" t="s">
        <v>1933</v>
      </c>
      <c r="J529" s="137" t="s">
        <v>2251</v>
      </c>
      <c r="K529" s="130" t="s">
        <v>1954</v>
      </c>
      <c r="L529" s="130" t="s">
        <v>1955</v>
      </c>
      <c r="M529" s="130" t="s">
        <v>2263</v>
      </c>
      <c r="N529" s="130">
        <v>50</v>
      </c>
      <c r="O529" s="138">
        <v>796</v>
      </c>
      <c r="P529" s="130" t="s">
        <v>1957</v>
      </c>
      <c r="Q529" s="139">
        <v>200</v>
      </c>
      <c r="R529" s="140">
        <v>65</v>
      </c>
      <c r="S529" s="140">
        <f t="shared" si="42"/>
        <v>13000</v>
      </c>
      <c r="T529" s="140">
        <f t="shared" si="43"/>
        <v>14560.000000000002</v>
      </c>
      <c r="U529" s="139">
        <v>2011</v>
      </c>
      <c r="V529" s="143"/>
    </row>
    <row r="530" spans="1:22" s="160" customFormat="1" ht="47.25" customHeight="1">
      <c r="A530" s="129" t="s">
        <v>1244</v>
      </c>
      <c r="B530" s="130" t="s">
        <v>1928</v>
      </c>
      <c r="C530" s="131" t="s">
        <v>1226</v>
      </c>
      <c r="D530" s="132" t="s">
        <v>1245</v>
      </c>
      <c r="E530" s="152" t="s">
        <v>1245</v>
      </c>
      <c r="F530" s="130" t="s">
        <v>2262</v>
      </c>
      <c r="G530" s="134">
        <v>0</v>
      </c>
      <c r="H530" s="135">
        <v>751000000</v>
      </c>
      <c r="I530" s="136" t="s">
        <v>1933</v>
      </c>
      <c r="J530" s="137" t="s">
        <v>2251</v>
      </c>
      <c r="K530" s="130" t="s">
        <v>1954</v>
      </c>
      <c r="L530" s="130" t="s">
        <v>1955</v>
      </c>
      <c r="M530" s="130" t="s">
        <v>2263</v>
      </c>
      <c r="N530" s="130">
        <v>50</v>
      </c>
      <c r="O530" s="138">
        <v>796</v>
      </c>
      <c r="P530" s="130" t="s">
        <v>1957</v>
      </c>
      <c r="Q530" s="139">
        <v>200</v>
      </c>
      <c r="R530" s="140">
        <v>108</v>
      </c>
      <c r="S530" s="140">
        <f t="shared" si="42"/>
        <v>21600</v>
      </c>
      <c r="T530" s="140">
        <f t="shared" si="43"/>
        <v>24192.000000000004</v>
      </c>
      <c r="U530" s="139">
        <v>2011</v>
      </c>
      <c r="V530" s="143"/>
    </row>
    <row r="531" spans="1:22" s="160" customFormat="1" ht="47.25" customHeight="1">
      <c r="A531" s="129" t="s">
        <v>1246</v>
      </c>
      <c r="B531" s="130" t="s">
        <v>1928</v>
      </c>
      <c r="C531" s="131" t="s">
        <v>1122</v>
      </c>
      <c r="D531" s="132" t="s">
        <v>1247</v>
      </c>
      <c r="E531" s="152" t="s">
        <v>1247</v>
      </c>
      <c r="F531" s="130" t="s">
        <v>2262</v>
      </c>
      <c r="G531" s="134">
        <v>0</v>
      </c>
      <c r="H531" s="135">
        <v>751000000</v>
      </c>
      <c r="I531" s="136" t="s">
        <v>1933</v>
      </c>
      <c r="J531" s="137" t="s">
        <v>2251</v>
      </c>
      <c r="K531" s="130" t="s">
        <v>1954</v>
      </c>
      <c r="L531" s="130" t="s">
        <v>1955</v>
      </c>
      <c r="M531" s="130" t="s">
        <v>2263</v>
      </c>
      <c r="N531" s="130">
        <v>50</v>
      </c>
      <c r="O531" s="138">
        <v>796</v>
      </c>
      <c r="P531" s="130" t="s">
        <v>1957</v>
      </c>
      <c r="Q531" s="139">
        <v>700</v>
      </c>
      <c r="R531" s="140">
        <v>260</v>
      </c>
      <c r="S531" s="140">
        <f t="shared" si="42"/>
        <v>182000</v>
      </c>
      <c r="T531" s="140">
        <f t="shared" si="43"/>
        <v>203840.00000000003</v>
      </c>
      <c r="U531" s="139">
        <v>2011</v>
      </c>
      <c r="V531" s="143"/>
    </row>
    <row r="532" spans="1:22" s="160" customFormat="1" ht="47.25" customHeight="1">
      <c r="A532" s="129" t="s">
        <v>1248</v>
      </c>
      <c r="B532" s="130" t="s">
        <v>1928</v>
      </c>
      <c r="C532" s="131" t="s">
        <v>1122</v>
      </c>
      <c r="D532" s="132" t="s">
        <v>1249</v>
      </c>
      <c r="E532" s="152" t="s">
        <v>1249</v>
      </c>
      <c r="F532" s="130" t="s">
        <v>2262</v>
      </c>
      <c r="G532" s="134">
        <v>0</v>
      </c>
      <c r="H532" s="135">
        <v>751000000</v>
      </c>
      <c r="I532" s="136" t="s">
        <v>1933</v>
      </c>
      <c r="J532" s="137" t="s">
        <v>2251</v>
      </c>
      <c r="K532" s="130" t="s">
        <v>1954</v>
      </c>
      <c r="L532" s="130" t="s">
        <v>1955</v>
      </c>
      <c r="M532" s="130" t="s">
        <v>2263</v>
      </c>
      <c r="N532" s="130">
        <v>50</v>
      </c>
      <c r="O532" s="138">
        <v>796</v>
      </c>
      <c r="P532" s="130" t="s">
        <v>1957</v>
      </c>
      <c r="Q532" s="139">
        <v>200</v>
      </c>
      <c r="R532" s="140">
        <v>247</v>
      </c>
      <c r="S532" s="140">
        <f t="shared" si="42"/>
        <v>49400</v>
      </c>
      <c r="T532" s="140">
        <f t="shared" si="43"/>
        <v>55328.00000000001</v>
      </c>
      <c r="U532" s="139">
        <v>2011</v>
      </c>
      <c r="V532" s="143"/>
    </row>
    <row r="533" spans="1:22" s="160" customFormat="1" ht="47.25" customHeight="1">
      <c r="A533" s="129" t="s">
        <v>1250</v>
      </c>
      <c r="B533" s="130" t="s">
        <v>1928</v>
      </c>
      <c r="C533" s="131" t="s">
        <v>1069</v>
      </c>
      <c r="D533" s="132" t="s">
        <v>1251</v>
      </c>
      <c r="E533" s="152" t="s">
        <v>1251</v>
      </c>
      <c r="F533" s="130" t="s">
        <v>2262</v>
      </c>
      <c r="G533" s="134">
        <v>0</v>
      </c>
      <c r="H533" s="135">
        <v>751000000</v>
      </c>
      <c r="I533" s="136" t="s">
        <v>1933</v>
      </c>
      <c r="J533" s="137" t="s">
        <v>2251</v>
      </c>
      <c r="K533" s="130" t="s">
        <v>1954</v>
      </c>
      <c r="L533" s="130" t="s">
        <v>1955</v>
      </c>
      <c r="M533" s="130" t="s">
        <v>2263</v>
      </c>
      <c r="N533" s="130">
        <v>50</v>
      </c>
      <c r="O533" s="138">
        <v>796</v>
      </c>
      <c r="P533" s="130" t="s">
        <v>1957</v>
      </c>
      <c r="Q533" s="139">
        <v>500</v>
      </c>
      <c r="R533" s="140">
        <v>36</v>
      </c>
      <c r="S533" s="140">
        <f t="shared" si="42"/>
        <v>18000</v>
      </c>
      <c r="T533" s="140">
        <f t="shared" si="43"/>
        <v>20160.000000000004</v>
      </c>
      <c r="U533" s="139">
        <v>2011</v>
      </c>
      <c r="V533" s="143"/>
    </row>
    <row r="534" spans="1:22" s="160" customFormat="1" ht="47.25" customHeight="1">
      <c r="A534" s="129" t="s">
        <v>1252</v>
      </c>
      <c r="B534" s="130" t="s">
        <v>1928</v>
      </c>
      <c r="C534" s="131" t="s">
        <v>1069</v>
      </c>
      <c r="D534" s="132" t="s">
        <v>1253</v>
      </c>
      <c r="E534" s="152" t="s">
        <v>1253</v>
      </c>
      <c r="F534" s="130" t="s">
        <v>2262</v>
      </c>
      <c r="G534" s="134">
        <v>0</v>
      </c>
      <c r="H534" s="135">
        <v>751000000</v>
      </c>
      <c r="I534" s="136" t="s">
        <v>1933</v>
      </c>
      <c r="J534" s="137" t="s">
        <v>2251</v>
      </c>
      <c r="K534" s="130" t="s">
        <v>1954</v>
      </c>
      <c r="L534" s="130" t="s">
        <v>1955</v>
      </c>
      <c r="M534" s="130" t="s">
        <v>2263</v>
      </c>
      <c r="N534" s="130">
        <v>50</v>
      </c>
      <c r="O534" s="138">
        <v>796</v>
      </c>
      <c r="P534" s="130" t="s">
        <v>1957</v>
      </c>
      <c r="Q534" s="139">
        <v>1000</v>
      </c>
      <c r="R534" s="140">
        <v>60</v>
      </c>
      <c r="S534" s="140">
        <f t="shared" si="42"/>
        <v>60000</v>
      </c>
      <c r="T534" s="140">
        <f t="shared" si="43"/>
        <v>67200</v>
      </c>
      <c r="U534" s="139">
        <v>2011</v>
      </c>
      <c r="V534" s="143"/>
    </row>
    <row r="535" spans="1:22" s="160" customFormat="1" ht="47.25" customHeight="1">
      <c r="A535" s="129" t="s">
        <v>1254</v>
      </c>
      <c r="B535" s="130" t="s">
        <v>1928</v>
      </c>
      <c r="C535" s="131" t="s">
        <v>1069</v>
      </c>
      <c r="D535" s="132" t="s">
        <v>1255</v>
      </c>
      <c r="E535" s="152" t="s">
        <v>1255</v>
      </c>
      <c r="F535" s="130" t="s">
        <v>2262</v>
      </c>
      <c r="G535" s="134">
        <v>0</v>
      </c>
      <c r="H535" s="135">
        <v>751000000</v>
      </c>
      <c r="I535" s="136" t="s">
        <v>1933</v>
      </c>
      <c r="J535" s="137" t="s">
        <v>2251</v>
      </c>
      <c r="K535" s="130" t="s">
        <v>1954</v>
      </c>
      <c r="L535" s="130" t="s">
        <v>1955</v>
      </c>
      <c r="M535" s="130" t="s">
        <v>2263</v>
      </c>
      <c r="N535" s="130">
        <v>50</v>
      </c>
      <c r="O535" s="138">
        <v>796</v>
      </c>
      <c r="P535" s="130" t="s">
        <v>1957</v>
      </c>
      <c r="Q535" s="139">
        <v>1000</v>
      </c>
      <c r="R535" s="140">
        <v>36</v>
      </c>
      <c r="S535" s="140">
        <f t="shared" si="42"/>
        <v>36000</v>
      </c>
      <c r="T535" s="140">
        <f t="shared" si="43"/>
        <v>40320.00000000001</v>
      </c>
      <c r="U535" s="139">
        <v>2011</v>
      </c>
      <c r="V535" s="143"/>
    </row>
    <row r="536" spans="1:22" s="160" customFormat="1" ht="47.25" customHeight="1">
      <c r="A536" s="129" t="s">
        <v>1256</v>
      </c>
      <c r="B536" s="130" t="s">
        <v>1928</v>
      </c>
      <c r="C536" s="131" t="s">
        <v>1069</v>
      </c>
      <c r="D536" s="132" t="s">
        <v>1257</v>
      </c>
      <c r="E536" s="152" t="s">
        <v>1257</v>
      </c>
      <c r="F536" s="130" t="s">
        <v>2262</v>
      </c>
      <c r="G536" s="134">
        <v>0</v>
      </c>
      <c r="H536" s="135">
        <v>751000000</v>
      </c>
      <c r="I536" s="136" t="s">
        <v>1933</v>
      </c>
      <c r="J536" s="137" t="s">
        <v>2251</v>
      </c>
      <c r="K536" s="130" t="s">
        <v>1954</v>
      </c>
      <c r="L536" s="130" t="s">
        <v>1955</v>
      </c>
      <c r="M536" s="130" t="s">
        <v>2263</v>
      </c>
      <c r="N536" s="130">
        <v>50</v>
      </c>
      <c r="O536" s="138">
        <v>796</v>
      </c>
      <c r="P536" s="130" t="s">
        <v>1957</v>
      </c>
      <c r="Q536" s="139">
        <v>1000</v>
      </c>
      <c r="R536" s="140">
        <v>36</v>
      </c>
      <c r="S536" s="140">
        <f t="shared" si="42"/>
        <v>36000</v>
      </c>
      <c r="T536" s="140">
        <f t="shared" si="43"/>
        <v>40320.00000000001</v>
      </c>
      <c r="U536" s="139">
        <v>2011</v>
      </c>
      <c r="V536" s="143"/>
    </row>
    <row r="537" spans="1:22" s="160" customFormat="1" ht="47.25" customHeight="1">
      <c r="A537" s="129" t="s">
        <v>1258</v>
      </c>
      <c r="B537" s="130" t="s">
        <v>1928</v>
      </c>
      <c r="C537" s="131" t="s">
        <v>1165</v>
      </c>
      <c r="D537" s="132" t="s">
        <v>1259</v>
      </c>
      <c r="E537" s="152" t="s">
        <v>1259</v>
      </c>
      <c r="F537" s="130" t="s">
        <v>2262</v>
      </c>
      <c r="G537" s="134">
        <v>0</v>
      </c>
      <c r="H537" s="135">
        <v>751000000</v>
      </c>
      <c r="I537" s="136" t="s">
        <v>1933</v>
      </c>
      <c r="J537" s="137" t="s">
        <v>2251</v>
      </c>
      <c r="K537" s="130" t="s">
        <v>1954</v>
      </c>
      <c r="L537" s="130" t="s">
        <v>1955</v>
      </c>
      <c r="M537" s="130" t="s">
        <v>2263</v>
      </c>
      <c r="N537" s="130">
        <v>50</v>
      </c>
      <c r="O537" s="138">
        <v>796</v>
      </c>
      <c r="P537" s="130" t="s">
        <v>1957</v>
      </c>
      <c r="Q537" s="139">
        <v>4200</v>
      </c>
      <c r="R537" s="140">
        <v>29.14</v>
      </c>
      <c r="S537" s="140">
        <f t="shared" si="42"/>
        <v>122388</v>
      </c>
      <c r="T537" s="140">
        <f t="shared" si="43"/>
        <v>137074.56000000003</v>
      </c>
      <c r="U537" s="139">
        <v>2011</v>
      </c>
      <c r="V537" s="143"/>
    </row>
    <row r="538" spans="1:22" s="160" customFormat="1" ht="47.25" customHeight="1">
      <c r="A538" s="129" t="s">
        <v>1260</v>
      </c>
      <c r="B538" s="130" t="s">
        <v>1928</v>
      </c>
      <c r="C538" s="131" t="s">
        <v>1038</v>
      </c>
      <c r="D538" s="132" t="s">
        <v>1261</v>
      </c>
      <c r="E538" s="152" t="s">
        <v>1261</v>
      </c>
      <c r="F538" s="130" t="s">
        <v>2262</v>
      </c>
      <c r="G538" s="134">
        <v>0</v>
      </c>
      <c r="H538" s="135">
        <v>751000000</v>
      </c>
      <c r="I538" s="136" t="s">
        <v>1933</v>
      </c>
      <c r="J538" s="137" t="s">
        <v>2251</v>
      </c>
      <c r="K538" s="130" t="s">
        <v>1954</v>
      </c>
      <c r="L538" s="130" t="s">
        <v>1955</v>
      </c>
      <c r="M538" s="130" t="s">
        <v>2263</v>
      </c>
      <c r="N538" s="130">
        <v>50</v>
      </c>
      <c r="O538" s="138">
        <v>839</v>
      </c>
      <c r="P538" s="130" t="s">
        <v>1045</v>
      </c>
      <c r="Q538" s="139">
        <v>500</v>
      </c>
      <c r="R538" s="140">
        <v>15</v>
      </c>
      <c r="S538" s="140">
        <f t="shared" si="42"/>
        <v>7500</v>
      </c>
      <c r="T538" s="140">
        <f t="shared" si="43"/>
        <v>8400</v>
      </c>
      <c r="U538" s="139">
        <v>2011</v>
      </c>
      <c r="V538" s="143"/>
    </row>
    <row r="539" spans="1:22" s="160" customFormat="1" ht="47.25" customHeight="1">
      <c r="A539" s="129" t="s">
        <v>1262</v>
      </c>
      <c r="B539" s="130" t="s">
        <v>1928</v>
      </c>
      <c r="C539" s="131" t="s">
        <v>1038</v>
      </c>
      <c r="D539" s="132" t="s">
        <v>1263</v>
      </c>
      <c r="E539" s="152" t="s">
        <v>1263</v>
      </c>
      <c r="F539" s="130" t="s">
        <v>2262</v>
      </c>
      <c r="G539" s="134">
        <v>0</v>
      </c>
      <c r="H539" s="135">
        <v>751000000</v>
      </c>
      <c r="I539" s="136" t="s">
        <v>1933</v>
      </c>
      <c r="J539" s="137" t="s">
        <v>2251</v>
      </c>
      <c r="K539" s="130" t="s">
        <v>1954</v>
      </c>
      <c r="L539" s="130" t="s">
        <v>1955</v>
      </c>
      <c r="M539" s="130" t="s">
        <v>2263</v>
      </c>
      <c r="N539" s="130">
        <v>50</v>
      </c>
      <c r="O539" s="138">
        <v>839</v>
      </c>
      <c r="P539" s="130" t="s">
        <v>1045</v>
      </c>
      <c r="Q539" s="139">
        <v>500</v>
      </c>
      <c r="R539" s="140">
        <v>108</v>
      </c>
      <c r="S539" s="140">
        <f t="shared" si="42"/>
        <v>54000</v>
      </c>
      <c r="T539" s="140">
        <f t="shared" si="43"/>
        <v>60480.00000000001</v>
      </c>
      <c r="U539" s="139">
        <v>2011</v>
      </c>
      <c r="V539" s="143"/>
    </row>
    <row r="540" spans="1:22" s="160" customFormat="1" ht="47.25" customHeight="1">
      <c r="A540" s="129" t="s">
        <v>1264</v>
      </c>
      <c r="B540" s="130" t="s">
        <v>1928</v>
      </c>
      <c r="C540" s="131" t="s">
        <v>1038</v>
      </c>
      <c r="D540" s="132" t="s">
        <v>1265</v>
      </c>
      <c r="E540" s="152" t="s">
        <v>1265</v>
      </c>
      <c r="F540" s="130" t="s">
        <v>2262</v>
      </c>
      <c r="G540" s="134">
        <v>0</v>
      </c>
      <c r="H540" s="135">
        <v>751000000</v>
      </c>
      <c r="I540" s="136" t="s">
        <v>1933</v>
      </c>
      <c r="J540" s="137" t="s">
        <v>2251</v>
      </c>
      <c r="K540" s="130" t="s">
        <v>1954</v>
      </c>
      <c r="L540" s="130" t="s">
        <v>1955</v>
      </c>
      <c r="M540" s="130" t="s">
        <v>2263</v>
      </c>
      <c r="N540" s="130">
        <v>50</v>
      </c>
      <c r="O540" s="138">
        <v>839</v>
      </c>
      <c r="P540" s="130" t="s">
        <v>1045</v>
      </c>
      <c r="Q540" s="139">
        <v>500</v>
      </c>
      <c r="R540" s="140">
        <v>68</v>
      </c>
      <c r="S540" s="140">
        <f t="shared" si="42"/>
        <v>34000</v>
      </c>
      <c r="T540" s="140">
        <f t="shared" si="43"/>
        <v>38080</v>
      </c>
      <c r="U540" s="139">
        <v>2011</v>
      </c>
      <c r="V540" s="143"/>
    </row>
    <row r="541" spans="1:22" s="160" customFormat="1" ht="47.25" customHeight="1">
      <c r="A541" s="129" t="s">
        <v>1266</v>
      </c>
      <c r="B541" s="130" t="s">
        <v>1928</v>
      </c>
      <c r="C541" s="131" t="s">
        <v>1038</v>
      </c>
      <c r="D541" s="132" t="s">
        <v>1267</v>
      </c>
      <c r="E541" s="152" t="s">
        <v>1267</v>
      </c>
      <c r="F541" s="130" t="s">
        <v>2262</v>
      </c>
      <c r="G541" s="134">
        <v>0</v>
      </c>
      <c r="H541" s="135">
        <v>751000000</v>
      </c>
      <c r="I541" s="136" t="s">
        <v>1933</v>
      </c>
      <c r="J541" s="137" t="s">
        <v>2251</v>
      </c>
      <c r="K541" s="130" t="s">
        <v>1954</v>
      </c>
      <c r="L541" s="130" t="s">
        <v>1955</v>
      </c>
      <c r="M541" s="130" t="s">
        <v>2263</v>
      </c>
      <c r="N541" s="130">
        <v>50</v>
      </c>
      <c r="O541" s="138">
        <v>796</v>
      </c>
      <c r="P541" s="130" t="s">
        <v>1957</v>
      </c>
      <c r="Q541" s="139">
        <v>500</v>
      </c>
      <c r="R541" s="140">
        <v>31.5</v>
      </c>
      <c r="S541" s="140">
        <f t="shared" si="42"/>
        <v>15750</v>
      </c>
      <c r="T541" s="140">
        <f t="shared" si="43"/>
        <v>17640</v>
      </c>
      <c r="U541" s="139">
        <v>2011</v>
      </c>
      <c r="V541" s="143"/>
    </row>
    <row r="542" spans="1:22" s="160" customFormat="1" ht="47.25" customHeight="1">
      <c r="A542" s="129" t="s">
        <v>1268</v>
      </c>
      <c r="B542" s="130" t="s">
        <v>1928</v>
      </c>
      <c r="C542" s="131" t="s">
        <v>1038</v>
      </c>
      <c r="D542" s="132" t="s">
        <v>1269</v>
      </c>
      <c r="E542" s="152" t="s">
        <v>1269</v>
      </c>
      <c r="F542" s="130" t="s">
        <v>2262</v>
      </c>
      <c r="G542" s="134">
        <v>0</v>
      </c>
      <c r="H542" s="135">
        <v>751000000</v>
      </c>
      <c r="I542" s="136" t="s">
        <v>1933</v>
      </c>
      <c r="J542" s="137" t="s">
        <v>2251</v>
      </c>
      <c r="K542" s="130" t="s">
        <v>1954</v>
      </c>
      <c r="L542" s="130" t="s">
        <v>1955</v>
      </c>
      <c r="M542" s="130" t="s">
        <v>2263</v>
      </c>
      <c r="N542" s="130">
        <v>50</v>
      </c>
      <c r="O542" s="138">
        <v>796</v>
      </c>
      <c r="P542" s="130" t="s">
        <v>1957</v>
      </c>
      <c r="Q542" s="139">
        <v>500</v>
      </c>
      <c r="R542" s="140">
        <v>24.5</v>
      </c>
      <c r="S542" s="140">
        <f t="shared" si="42"/>
        <v>12250</v>
      </c>
      <c r="T542" s="140">
        <f t="shared" si="43"/>
        <v>13720.000000000002</v>
      </c>
      <c r="U542" s="139">
        <v>2011</v>
      </c>
      <c r="V542" s="143"/>
    </row>
    <row r="543" spans="1:22" s="160" customFormat="1" ht="47.25" customHeight="1">
      <c r="A543" s="129" t="s">
        <v>1270</v>
      </c>
      <c r="B543" s="130" t="s">
        <v>1928</v>
      </c>
      <c r="C543" s="131" t="s">
        <v>1038</v>
      </c>
      <c r="D543" s="132" t="s">
        <v>1271</v>
      </c>
      <c r="E543" s="152" t="s">
        <v>1271</v>
      </c>
      <c r="F543" s="130" t="s">
        <v>2262</v>
      </c>
      <c r="G543" s="134">
        <v>0</v>
      </c>
      <c r="H543" s="135">
        <v>751000000</v>
      </c>
      <c r="I543" s="136" t="s">
        <v>1933</v>
      </c>
      <c r="J543" s="137" t="s">
        <v>2251</v>
      </c>
      <c r="K543" s="130" t="s">
        <v>1954</v>
      </c>
      <c r="L543" s="130" t="s">
        <v>1955</v>
      </c>
      <c r="M543" s="130" t="s">
        <v>2263</v>
      </c>
      <c r="N543" s="130">
        <v>50</v>
      </c>
      <c r="O543" s="138">
        <v>796</v>
      </c>
      <c r="P543" s="130" t="s">
        <v>1957</v>
      </c>
      <c r="Q543" s="139">
        <v>500</v>
      </c>
      <c r="R543" s="140">
        <v>20</v>
      </c>
      <c r="S543" s="140">
        <f t="shared" si="42"/>
        <v>10000</v>
      </c>
      <c r="T543" s="140">
        <f t="shared" si="43"/>
        <v>11200.000000000002</v>
      </c>
      <c r="U543" s="139">
        <v>2011</v>
      </c>
      <c r="V543" s="143"/>
    </row>
    <row r="544" spans="1:22" s="160" customFormat="1" ht="47.25" customHeight="1">
      <c r="A544" s="129" t="s">
        <v>1272</v>
      </c>
      <c r="B544" s="130" t="s">
        <v>1928</v>
      </c>
      <c r="C544" s="131" t="s">
        <v>1069</v>
      </c>
      <c r="D544" s="132" t="s">
        <v>1273</v>
      </c>
      <c r="E544" s="152" t="s">
        <v>1273</v>
      </c>
      <c r="F544" s="130" t="s">
        <v>2262</v>
      </c>
      <c r="G544" s="134">
        <v>0</v>
      </c>
      <c r="H544" s="135">
        <v>751000000</v>
      </c>
      <c r="I544" s="136" t="s">
        <v>1933</v>
      </c>
      <c r="J544" s="137" t="s">
        <v>2251</v>
      </c>
      <c r="K544" s="130" t="s">
        <v>1954</v>
      </c>
      <c r="L544" s="130" t="s">
        <v>1955</v>
      </c>
      <c r="M544" s="130" t="s">
        <v>2263</v>
      </c>
      <c r="N544" s="130">
        <v>50</v>
      </c>
      <c r="O544" s="138">
        <v>796</v>
      </c>
      <c r="P544" s="130" t="s">
        <v>1957</v>
      </c>
      <c r="Q544" s="139">
        <v>200</v>
      </c>
      <c r="R544" s="140">
        <v>24</v>
      </c>
      <c r="S544" s="140">
        <f t="shared" si="42"/>
        <v>4800</v>
      </c>
      <c r="T544" s="140">
        <f t="shared" si="43"/>
        <v>5376.000000000001</v>
      </c>
      <c r="U544" s="139">
        <v>2011</v>
      </c>
      <c r="V544" s="143"/>
    </row>
    <row r="545" spans="1:22" s="160" customFormat="1" ht="47.25" customHeight="1">
      <c r="A545" s="129" t="s">
        <v>1274</v>
      </c>
      <c r="B545" s="130" t="s">
        <v>1928</v>
      </c>
      <c r="C545" s="131" t="s">
        <v>1275</v>
      </c>
      <c r="D545" s="132" t="s">
        <v>1276</v>
      </c>
      <c r="E545" s="152" t="s">
        <v>1276</v>
      </c>
      <c r="F545" s="130" t="s">
        <v>2262</v>
      </c>
      <c r="G545" s="134">
        <v>0</v>
      </c>
      <c r="H545" s="135">
        <v>751000000</v>
      </c>
      <c r="I545" s="136" t="s">
        <v>1933</v>
      </c>
      <c r="J545" s="137" t="s">
        <v>2251</v>
      </c>
      <c r="K545" s="130" t="s">
        <v>1954</v>
      </c>
      <c r="L545" s="130" t="s">
        <v>1955</v>
      </c>
      <c r="M545" s="130" t="s">
        <v>2263</v>
      </c>
      <c r="N545" s="130">
        <v>50</v>
      </c>
      <c r="O545" s="138">
        <v>796</v>
      </c>
      <c r="P545" s="130" t="s">
        <v>1957</v>
      </c>
      <c r="Q545" s="139">
        <v>2000</v>
      </c>
      <c r="R545" s="140">
        <v>8</v>
      </c>
      <c r="S545" s="140">
        <f t="shared" si="42"/>
        <v>16000</v>
      </c>
      <c r="T545" s="140">
        <f t="shared" si="43"/>
        <v>17920</v>
      </c>
      <c r="U545" s="139">
        <v>2011</v>
      </c>
      <c r="V545" s="143"/>
    </row>
    <row r="546" spans="1:22" s="160" customFormat="1" ht="47.25" customHeight="1">
      <c r="A546" s="129" t="s">
        <v>1277</v>
      </c>
      <c r="B546" s="130" t="s">
        <v>1928</v>
      </c>
      <c r="C546" s="131" t="s">
        <v>1275</v>
      </c>
      <c r="D546" s="132" t="s">
        <v>1278</v>
      </c>
      <c r="E546" s="152" t="s">
        <v>1278</v>
      </c>
      <c r="F546" s="130" t="s">
        <v>2262</v>
      </c>
      <c r="G546" s="134">
        <v>0</v>
      </c>
      <c r="H546" s="135">
        <v>751000000</v>
      </c>
      <c r="I546" s="136" t="s">
        <v>1933</v>
      </c>
      <c r="J546" s="137" t="s">
        <v>2251</v>
      </c>
      <c r="K546" s="130" t="s">
        <v>1954</v>
      </c>
      <c r="L546" s="130" t="s">
        <v>1955</v>
      </c>
      <c r="M546" s="130" t="s">
        <v>2263</v>
      </c>
      <c r="N546" s="130">
        <v>50</v>
      </c>
      <c r="O546" s="138">
        <v>796</v>
      </c>
      <c r="P546" s="130" t="s">
        <v>1957</v>
      </c>
      <c r="Q546" s="139">
        <v>600</v>
      </c>
      <c r="R546" s="140">
        <v>147</v>
      </c>
      <c r="S546" s="140">
        <f t="shared" si="42"/>
        <v>88200</v>
      </c>
      <c r="T546" s="140">
        <f t="shared" si="43"/>
        <v>98784.00000000001</v>
      </c>
      <c r="U546" s="139">
        <v>2011</v>
      </c>
      <c r="V546" s="143"/>
    </row>
    <row r="547" spans="1:22" s="160" customFormat="1" ht="47.25" customHeight="1">
      <c r="A547" s="129" t="s">
        <v>1279</v>
      </c>
      <c r="B547" s="130" t="s">
        <v>1928</v>
      </c>
      <c r="C547" s="131" t="s">
        <v>1106</v>
      </c>
      <c r="D547" s="132" t="s">
        <v>1280</v>
      </c>
      <c r="E547" s="152" t="s">
        <v>1280</v>
      </c>
      <c r="F547" s="130" t="s">
        <v>2262</v>
      </c>
      <c r="G547" s="134">
        <v>0</v>
      </c>
      <c r="H547" s="135">
        <v>751000000</v>
      </c>
      <c r="I547" s="136" t="s">
        <v>1933</v>
      </c>
      <c r="J547" s="137" t="s">
        <v>2251</v>
      </c>
      <c r="K547" s="130" t="s">
        <v>1954</v>
      </c>
      <c r="L547" s="130" t="s">
        <v>1955</v>
      </c>
      <c r="M547" s="130" t="s">
        <v>2263</v>
      </c>
      <c r="N547" s="130">
        <v>50</v>
      </c>
      <c r="O547" s="138">
        <v>796</v>
      </c>
      <c r="P547" s="130" t="s">
        <v>1957</v>
      </c>
      <c r="Q547" s="139">
        <v>600</v>
      </c>
      <c r="R547" s="140">
        <v>36.66</v>
      </c>
      <c r="S547" s="140">
        <f t="shared" si="42"/>
        <v>21995.999999999996</v>
      </c>
      <c r="T547" s="140">
        <f t="shared" si="43"/>
        <v>24635.519999999997</v>
      </c>
      <c r="U547" s="139">
        <v>2011</v>
      </c>
      <c r="V547" s="143"/>
    </row>
    <row r="548" spans="1:22" s="160" customFormat="1" ht="47.25" customHeight="1">
      <c r="A548" s="129" t="s">
        <v>1281</v>
      </c>
      <c r="B548" s="130" t="s">
        <v>1928</v>
      </c>
      <c r="C548" s="131" t="s">
        <v>1038</v>
      </c>
      <c r="D548" s="132" t="s">
        <v>1282</v>
      </c>
      <c r="E548" s="152" t="s">
        <v>1282</v>
      </c>
      <c r="F548" s="130" t="s">
        <v>2262</v>
      </c>
      <c r="G548" s="134">
        <v>0</v>
      </c>
      <c r="H548" s="135">
        <v>751000000</v>
      </c>
      <c r="I548" s="136" t="s">
        <v>1933</v>
      </c>
      <c r="J548" s="137" t="s">
        <v>2251</v>
      </c>
      <c r="K548" s="130" t="s">
        <v>1954</v>
      </c>
      <c r="L548" s="130" t="s">
        <v>1955</v>
      </c>
      <c r="M548" s="130" t="s">
        <v>2263</v>
      </c>
      <c r="N548" s="130">
        <v>50</v>
      </c>
      <c r="O548" s="138">
        <v>796</v>
      </c>
      <c r="P548" s="130" t="s">
        <v>1957</v>
      </c>
      <c r="Q548" s="139">
        <v>600</v>
      </c>
      <c r="R548" s="140">
        <v>22.1</v>
      </c>
      <c r="S548" s="140">
        <f t="shared" si="42"/>
        <v>13260</v>
      </c>
      <c r="T548" s="140">
        <f t="shared" si="43"/>
        <v>14851.2</v>
      </c>
      <c r="U548" s="139">
        <v>2011</v>
      </c>
      <c r="V548" s="143"/>
    </row>
    <row r="549" spans="1:22" s="160" customFormat="1" ht="47.25" customHeight="1">
      <c r="A549" s="129" t="s">
        <v>1283</v>
      </c>
      <c r="B549" s="130" t="s">
        <v>1928</v>
      </c>
      <c r="C549" s="131" t="s">
        <v>1038</v>
      </c>
      <c r="D549" s="132" t="s">
        <v>1284</v>
      </c>
      <c r="E549" s="152" t="s">
        <v>1284</v>
      </c>
      <c r="F549" s="130" t="s">
        <v>2262</v>
      </c>
      <c r="G549" s="134">
        <v>0</v>
      </c>
      <c r="H549" s="135">
        <v>751000000</v>
      </c>
      <c r="I549" s="136" t="s">
        <v>1933</v>
      </c>
      <c r="J549" s="137" t="s">
        <v>2251</v>
      </c>
      <c r="K549" s="130" t="s">
        <v>1954</v>
      </c>
      <c r="L549" s="130" t="s">
        <v>1955</v>
      </c>
      <c r="M549" s="130" t="s">
        <v>2263</v>
      </c>
      <c r="N549" s="130">
        <v>50</v>
      </c>
      <c r="O549" s="138">
        <v>796</v>
      </c>
      <c r="P549" s="130" t="s">
        <v>1957</v>
      </c>
      <c r="Q549" s="139">
        <v>600</v>
      </c>
      <c r="R549" s="140">
        <v>51</v>
      </c>
      <c r="S549" s="140">
        <f t="shared" si="42"/>
        <v>30600</v>
      </c>
      <c r="T549" s="140">
        <f t="shared" si="43"/>
        <v>34272</v>
      </c>
      <c r="U549" s="139">
        <v>2011</v>
      </c>
      <c r="V549" s="143"/>
    </row>
    <row r="550" spans="1:22" s="160" customFormat="1" ht="47.25" customHeight="1">
      <c r="A550" s="129" t="s">
        <v>1285</v>
      </c>
      <c r="B550" s="130" t="s">
        <v>1928</v>
      </c>
      <c r="C550" s="131" t="s">
        <v>1106</v>
      </c>
      <c r="D550" s="132" t="s">
        <v>1286</v>
      </c>
      <c r="E550" s="152" t="s">
        <v>1286</v>
      </c>
      <c r="F550" s="130" t="s">
        <v>2262</v>
      </c>
      <c r="G550" s="134">
        <v>0</v>
      </c>
      <c r="H550" s="135">
        <v>751000000</v>
      </c>
      <c r="I550" s="136" t="s">
        <v>1933</v>
      </c>
      <c r="J550" s="137" t="s">
        <v>2251</v>
      </c>
      <c r="K550" s="130" t="s">
        <v>1954</v>
      </c>
      <c r="L550" s="130" t="s">
        <v>1955</v>
      </c>
      <c r="M550" s="130" t="s">
        <v>2263</v>
      </c>
      <c r="N550" s="130">
        <v>50</v>
      </c>
      <c r="O550" s="138">
        <v>796</v>
      </c>
      <c r="P550" s="130" t="s">
        <v>1957</v>
      </c>
      <c r="Q550" s="139">
        <v>300</v>
      </c>
      <c r="R550" s="140">
        <v>90.24</v>
      </c>
      <c r="S550" s="140">
        <f t="shared" si="42"/>
        <v>27072</v>
      </c>
      <c r="T550" s="140">
        <f t="shared" si="43"/>
        <v>30320.640000000003</v>
      </c>
      <c r="U550" s="139">
        <v>2011</v>
      </c>
      <c r="V550" s="143"/>
    </row>
    <row r="551" spans="1:22" s="160" customFormat="1" ht="47.25" customHeight="1">
      <c r="A551" s="129" t="s">
        <v>1287</v>
      </c>
      <c r="B551" s="130" t="s">
        <v>1928</v>
      </c>
      <c r="C551" s="131" t="s">
        <v>1106</v>
      </c>
      <c r="D551" s="132" t="s">
        <v>1288</v>
      </c>
      <c r="E551" s="152" t="s">
        <v>1288</v>
      </c>
      <c r="F551" s="130" t="s">
        <v>2262</v>
      </c>
      <c r="G551" s="134">
        <v>0</v>
      </c>
      <c r="H551" s="135">
        <v>751000000</v>
      </c>
      <c r="I551" s="136" t="s">
        <v>1933</v>
      </c>
      <c r="J551" s="137" t="s">
        <v>2251</v>
      </c>
      <c r="K551" s="130" t="s">
        <v>1954</v>
      </c>
      <c r="L551" s="130" t="s">
        <v>1955</v>
      </c>
      <c r="M551" s="130" t="s">
        <v>2263</v>
      </c>
      <c r="N551" s="130">
        <v>50</v>
      </c>
      <c r="O551" s="138">
        <v>796</v>
      </c>
      <c r="P551" s="130" t="s">
        <v>1957</v>
      </c>
      <c r="Q551" s="139">
        <v>45</v>
      </c>
      <c r="R551" s="140">
        <v>2064.24</v>
      </c>
      <c r="S551" s="140">
        <f t="shared" si="42"/>
        <v>92890.79999999999</v>
      </c>
      <c r="T551" s="140">
        <f t="shared" si="43"/>
        <v>104037.696</v>
      </c>
      <c r="U551" s="139">
        <v>2011</v>
      </c>
      <c r="V551" s="143"/>
    </row>
    <row r="552" spans="1:22" s="160" customFormat="1" ht="47.25" customHeight="1">
      <c r="A552" s="129" t="s">
        <v>1289</v>
      </c>
      <c r="B552" s="130" t="s">
        <v>1928</v>
      </c>
      <c r="C552" s="131" t="s">
        <v>1069</v>
      </c>
      <c r="D552" s="132" t="s">
        <v>1290</v>
      </c>
      <c r="E552" s="152" t="s">
        <v>1291</v>
      </c>
      <c r="F552" s="130" t="s">
        <v>2262</v>
      </c>
      <c r="G552" s="134">
        <v>0</v>
      </c>
      <c r="H552" s="135">
        <v>751000000</v>
      </c>
      <c r="I552" s="136" t="s">
        <v>1933</v>
      </c>
      <c r="J552" s="137" t="s">
        <v>2251</v>
      </c>
      <c r="K552" s="130" t="s">
        <v>1954</v>
      </c>
      <c r="L552" s="130" t="s">
        <v>1955</v>
      </c>
      <c r="M552" s="130" t="s">
        <v>2263</v>
      </c>
      <c r="N552" s="130">
        <v>50</v>
      </c>
      <c r="O552" s="138">
        <v>796</v>
      </c>
      <c r="P552" s="130" t="s">
        <v>1957</v>
      </c>
      <c r="Q552" s="139">
        <v>300</v>
      </c>
      <c r="R552" s="140">
        <v>215.9</v>
      </c>
      <c r="S552" s="140">
        <f t="shared" si="42"/>
        <v>64770</v>
      </c>
      <c r="T552" s="140">
        <f t="shared" si="43"/>
        <v>72542.40000000001</v>
      </c>
      <c r="U552" s="139">
        <v>2011</v>
      </c>
      <c r="V552" s="143"/>
    </row>
    <row r="553" spans="1:22" s="160" customFormat="1" ht="47.25" customHeight="1">
      <c r="A553" s="129" t="s">
        <v>1292</v>
      </c>
      <c r="B553" s="130" t="s">
        <v>1928</v>
      </c>
      <c r="C553" s="131" t="s">
        <v>1122</v>
      </c>
      <c r="D553" s="132" t="s">
        <v>1293</v>
      </c>
      <c r="E553" s="152" t="s">
        <v>1293</v>
      </c>
      <c r="F553" s="130" t="s">
        <v>2262</v>
      </c>
      <c r="G553" s="134">
        <v>0</v>
      </c>
      <c r="H553" s="135">
        <v>751000000</v>
      </c>
      <c r="I553" s="136" t="s">
        <v>1933</v>
      </c>
      <c r="J553" s="137" t="s">
        <v>2251</v>
      </c>
      <c r="K553" s="130" t="s">
        <v>1954</v>
      </c>
      <c r="L553" s="130" t="s">
        <v>1955</v>
      </c>
      <c r="M553" s="130" t="s">
        <v>2263</v>
      </c>
      <c r="N553" s="130">
        <v>50</v>
      </c>
      <c r="O553" s="138">
        <v>796</v>
      </c>
      <c r="P553" s="130" t="s">
        <v>1957</v>
      </c>
      <c r="Q553" s="139">
        <v>360</v>
      </c>
      <c r="R553" s="140">
        <v>170</v>
      </c>
      <c r="S553" s="140">
        <f t="shared" si="42"/>
        <v>61200</v>
      </c>
      <c r="T553" s="140">
        <f t="shared" si="43"/>
        <v>68544</v>
      </c>
      <c r="U553" s="139">
        <v>2011</v>
      </c>
      <c r="V553" s="143"/>
    </row>
    <row r="554" spans="1:22" s="160" customFormat="1" ht="47.25" customHeight="1">
      <c r="A554" s="129" t="s">
        <v>1294</v>
      </c>
      <c r="B554" s="130" t="s">
        <v>1928</v>
      </c>
      <c r="C554" s="131" t="s">
        <v>1122</v>
      </c>
      <c r="D554" s="132" t="s">
        <v>1295</v>
      </c>
      <c r="E554" s="152" t="s">
        <v>1295</v>
      </c>
      <c r="F554" s="130" t="s">
        <v>2262</v>
      </c>
      <c r="G554" s="134">
        <v>0</v>
      </c>
      <c r="H554" s="135">
        <v>751000000</v>
      </c>
      <c r="I554" s="136" t="s">
        <v>1933</v>
      </c>
      <c r="J554" s="137" t="s">
        <v>2251</v>
      </c>
      <c r="K554" s="130" t="s">
        <v>1954</v>
      </c>
      <c r="L554" s="130" t="s">
        <v>1955</v>
      </c>
      <c r="M554" s="130" t="s">
        <v>2263</v>
      </c>
      <c r="N554" s="130">
        <v>50</v>
      </c>
      <c r="O554" s="138">
        <v>796</v>
      </c>
      <c r="P554" s="130" t="s">
        <v>1957</v>
      </c>
      <c r="Q554" s="139">
        <v>500</v>
      </c>
      <c r="R554" s="140">
        <v>119</v>
      </c>
      <c r="S554" s="140">
        <f t="shared" si="42"/>
        <v>59500</v>
      </c>
      <c r="T554" s="140">
        <f t="shared" si="43"/>
        <v>66640</v>
      </c>
      <c r="U554" s="139">
        <v>2011</v>
      </c>
      <c r="V554" s="143"/>
    </row>
    <row r="555" spans="1:22" s="160" customFormat="1" ht="47.25" customHeight="1">
      <c r="A555" s="129" t="s">
        <v>1296</v>
      </c>
      <c r="B555" s="130" t="s">
        <v>1928</v>
      </c>
      <c r="C555" s="131" t="s">
        <v>1103</v>
      </c>
      <c r="D555" s="132" t="s">
        <v>1297</v>
      </c>
      <c r="E555" s="152" t="s">
        <v>1297</v>
      </c>
      <c r="F555" s="130" t="s">
        <v>2262</v>
      </c>
      <c r="G555" s="134">
        <v>0</v>
      </c>
      <c r="H555" s="135">
        <v>751000000</v>
      </c>
      <c r="I555" s="136" t="s">
        <v>1933</v>
      </c>
      <c r="J555" s="137" t="s">
        <v>2251</v>
      </c>
      <c r="K555" s="130" t="s">
        <v>1954</v>
      </c>
      <c r="L555" s="130" t="s">
        <v>1955</v>
      </c>
      <c r="M555" s="130" t="s">
        <v>2263</v>
      </c>
      <c r="N555" s="130">
        <v>50</v>
      </c>
      <c r="O555" s="138">
        <v>796</v>
      </c>
      <c r="P555" s="130" t="s">
        <v>1957</v>
      </c>
      <c r="Q555" s="139">
        <v>360</v>
      </c>
      <c r="R555" s="140">
        <v>61.1</v>
      </c>
      <c r="S555" s="140">
        <f t="shared" si="42"/>
        <v>21996</v>
      </c>
      <c r="T555" s="140">
        <f t="shared" si="43"/>
        <v>24635.520000000004</v>
      </c>
      <c r="U555" s="139">
        <v>2011</v>
      </c>
      <c r="V555" s="143"/>
    </row>
    <row r="556" spans="1:22" s="160" customFormat="1" ht="47.25" customHeight="1">
      <c r="A556" s="129" t="s">
        <v>1298</v>
      </c>
      <c r="B556" s="130" t="s">
        <v>1928</v>
      </c>
      <c r="C556" s="131" t="s">
        <v>1069</v>
      </c>
      <c r="D556" s="132" t="s">
        <v>1299</v>
      </c>
      <c r="E556" s="152" t="s">
        <v>1299</v>
      </c>
      <c r="F556" s="130" t="s">
        <v>2262</v>
      </c>
      <c r="G556" s="134">
        <v>0</v>
      </c>
      <c r="H556" s="135">
        <v>751000000</v>
      </c>
      <c r="I556" s="136" t="s">
        <v>1933</v>
      </c>
      <c r="J556" s="137" t="s">
        <v>2251</v>
      </c>
      <c r="K556" s="130" t="s">
        <v>1954</v>
      </c>
      <c r="L556" s="130" t="s">
        <v>1955</v>
      </c>
      <c r="M556" s="130" t="s">
        <v>2263</v>
      </c>
      <c r="N556" s="130">
        <v>50</v>
      </c>
      <c r="O556" s="138">
        <v>796</v>
      </c>
      <c r="P556" s="130" t="s">
        <v>1957</v>
      </c>
      <c r="Q556" s="139">
        <v>500</v>
      </c>
      <c r="R556" s="140">
        <v>10</v>
      </c>
      <c r="S556" s="140">
        <f t="shared" si="42"/>
        <v>5000</v>
      </c>
      <c r="T556" s="140">
        <f t="shared" si="43"/>
        <v>5600.000000000001</v>
      </c>
      <c r="U556" s="139">
        <v>2011</v>
      </c>
      <c r="V556" s="143"/>
    </row>
    <row r="557" spans="1:22" s="160" customFormat="1" ht="47.25" customHeight="1">
      <c r="A557" s="129" t="s">
        <v>1300</v>
      </c>
      <c r="B557" s="130" t="s">
        <v>1928</v>
      </c>
      <c r="C557" s="131" t="s">
        <v>1069</v>
      </c>
      <c r="D557" s="132" t="s">
        <v>1301</v>
      </c>
      <c r="E557" s="152" t="s">
        <v>1301</v>
      </c>
      <c r="F557" s="130" t="s">
        <v>2262</v>
      </c>
      <c r="G557" s="134">
        <v>0</v>
      </c>
      <c r="H557" s="135">
        <v>751000000</v>
      </c>
      <c r="I557" s="136" t="s">
        <v>1933</v>
      </c>
      <c r="J557" s="137" t="s">
        <v>2251</v>
      </c>
      <c r="K557" s="130" t="s">
        <v>1954</v>
      </c>
      <c r="L557" s="130" t="s">
        <v>1955</v>
      </c>
      <c r="M557" s="130" t="s">
        <v>2263</v>
      </c>
      <c r="N557" s="130">
        <v>50</v>
      </c>
      <c r="O557" s="138">
        <v>796</v>
      </c>
      <c r="P557" s="130" t="s">
        <v>1957</v>
      </c>
      <c r="Q557" s="139">
        <v>50</v>
      </c>
      <c r="R557" s="140">
        <v>60</v>
      </c>
      <c r="S557" s="140">
        <f t="shared" si="42"/>
        <v>3000</v>
      </c>
      <c r="T557" s="140">
        <f t="shared" si="43"/>
        <v>3360.0000000000005</v>
      </c>
      <c r="U557" s="139">
        <v>2011</v>
      </c>
      <c r="V557" s="143"/>
    </row>
    <row r="558" spans="1:22" s="160" customFormat="1" ht="47.25" customHeight="1">
      <c r="A558" s="129" t="s">
        <v>1302</v>
      </c>
      <c r="B558" s="130" t="s">
        <v>1928</v>
      </c>
      <c r="C558" s="131" t="s">
        <v>1069</v>
      </c>
      <c r="D558" s="132" t="s">
        <v>1303</v>
      </c>
      <c r="E558" s="152" t="s">
        <v>1303</v>
      </c>
      <c r="F558" s="130" t="s">
        <v>2262</v>
      </c>
      <c r="G558" s="134">
        <v>0</v>
      </c>
      <c r="H558" s="135">
        <v>751000000</v>
      </c>
      <c r="I558" s="136" t="s">
        <v>1933</v>
      </c>
      <c r="J558" s="137" t="s">
        <v>2251</v>
      </c>
      <c r="K558" s="130" t="s">
        <v>1954</v>
      </c>
      <c r="L558" s="130" t="s">
        <v>1955</v>
      </c>
      <c r="M558" s="130" t="s">
        <v>2263</v>
      </c>
      <c r="N558" s="130">
        <v>50</v>
      </c>
      <c r="O558" s="138">
        <v>796</v>
      </c>
      <c r="P558" s="130" t="s">
        <v>1957</v>
      </c>
      <c r="Q558" s="139">
        <v>100</v>
      </c>
      <c r="R558" s="140">
        <v>105</v>
      </c>
      <c r="S558" s="140">
        <f>R558*Q558</f>
        <v>10500</v>
      </c>
      <c r="T558" s="140">
        <f>S558*1.12</f>
        <v>11760.000000000002</v>
      </c>
      <c r="U558" s="139">
        <v>2011</v>
      </c>
      <c r="V558" s="143"/>
    </row>
    <row r="559" spans="1:22" s="160" customFormat="1" ht="47.25" customHeight="1">
      <c r="A559" s="129" t="s">
        <v>1304</v>
      </c>
      <c r="B559" s="130" t="s">
        <v>1928</v>
      </c>
      <c r="C559" s="131" t="s">
        <v>1069</v>
      </c>
      <c r="D559" s="132" t="s">
        <v>1305</v>
      </c>
      <c r="E559" s="152" t="s">
        <v>1305</v>
      </c>
      <c r="F559" s="130" t="s">
        <v>2262</v>
      </c>
      <c r="G559" s="134">
        <v>0</v>
      </c>
      <c r="H559" s="135">
        <v>751000000</v>
      </c>
      <c r="I559" s="136" t="s">
        <v>1933</v>
      </c>
      <c r="J559" s="137" t="s">
        <v>2251</v>
      </c>
      <c r="K559" s="130" t="s">
        <v>1954</v>
      </c>
      <c r="L559" s="130" t="s">
        <v>1955</v>
      </c>
      <c r="M559" s="130" t="s">
        <v>2263</v>
      </c>
      <c r="N559" s="130">
        <v>50</v>
      </c>
      <c r="O559" s="138">
        <v>796</v>
      </c>
      <c r="P559" s="130" t="s">
        <v>1957</v>
      </c>
      <c r="Q559" s="139">
        <v>10</v>
      </c>
      <c r="R559" s="140">
        <v>65</v>
      </c>
      <c r="S559" s="140">
        <f>R559*Q559</f>
        <v>650</v>
      </c>
      <c r="T559" s="140">
        <f>S559*1.12</f>
        <v>728.0000000000001</v>
      </c>
      <c r="U559" s="139">
        <v>2011</v>
      </c>
      <c r="V559" s="143"/>
    </row>
    <row r="560" spans="1:22" s="160" customFormat="1" ht="47.25" customHeight="1">
      <c r="A560" s="129" t="s">
        <v>1306</v>
      </c>
      <c r="B560" s="130" t="s">
        <v>1928</v>
      </c>
      <c r="C560" s="131" t="s">
        <v>1307</v>
      </c>
      <c r="D560" s="132" t="s">
        <v>1308</v>
      </c>
      <c r="E560" s="152" t="s">
        <v>1308</v>
      </c>
      <c r="F560" s="130" t="s">
        <v>2262</v>
      </c>
      <c r="G560" s="134">
        <v>0</v>
      </c>
      <c r="H560" s="135">
        <v>751000000</v>
      </c>
      <c r="I560" s="136" t="s">
        <v>1933</v>
      </c>
      <c r="J560" s="137" t="s">
        <v>2251</v>
      </c>
      <c r="K560" s="130" t="s">
        <v>1954</v>
      </c>
      <c r="L560" s="130" t="s">
        <v>1955</v>
      </c>
      <c r="M560" s="130" t="s">
        <v>2263</v>
      </c>
      <c r="N560" s="130">
        <v>50</v>
      </c>
      <c r="O560" s="138">
        <v>796</v>
      </c>
      <c r="P560" s="130" t="s">
        <v>1957</v>
      </c>
      <c r="Q560" s="139">
        <v>50</v>
      </c>
      <c r="R560" s="140">
        <v>450</v>
      </c>
      <c r="S560" s="140">
        <f>R560*Q560</f>
        <v>22500</v>
      </c>
      <c r="T560" s="140">
        <f>S560*1.12</f>
        <v>25200.000000000004</v>
      </c>
      <c r="U560" s="139">
        <v>2011</v>
      </c>
      <c r="V560" s="143"/>
    </row>
    <row r="561" spans="1:22" s="123" customFormat="1" ht="47.25" customHeight="1">
      <c r="A561" s="184"/>
      <c r="B561" s="124" t="s">
        <v>1309</v>
      </c>
      <c r="C561" s="144"/>
      <c r="G561" s="185"/>
      <c r="H561" s="163"/>
      <c r="I561" s="164"/>
      <c r="O561" s="165"/>
      <c r="Q561" s="166"/>
      <c r="R561" s="167"/>
      <c r="S561" s="167"/>
      <c r="T561" s="167"/>
      <c r="U561" s="166"/>
      <c r="V561" s="149"/>
    </row>
    <row r="562" spans="1:22" s="225" customFormat="1" ht="47.25" customHeight="1">
      <c r="A562" s="129" t="s">
        <v>1310</v>
      </c>
      <c r="B562" s="130" t="s">
        <v>1928</v>
      </c>
      <c r="C562" s="218" t="s">
        <v>1311</v>
      </c>
      <c r="D562" s="156" t="s">
        <v>1312</v>
      </c>
      <c r="E562" s="219" t="s">
        <v>1313</v>
      </c>
      <c r="F562" s="220" t="s">
        <v>1932</v>
      </c>
      <c r="G562" s="221">
        <v>0</v>
      </c>
      <c r="H562" s="135">
        <v>751000000</v>
      </c>
      <c r="I562" s="136" t="s">
        <v>1933</v>
      </c>
      <c r="J562" s="137" t="s">
        <v>1953</v>
      </c>
      <c r="K562" s="136" t="s">
        <v>1314</v>
      </c>
      <c r="L562" s="136" t="s">
        <v>1955</v>
      </c>
      <c r="M562" s="136" t="s">
        <v>1947</v>
      </c>
      <c r="N562" s="130">
        <v>0</v>
      </c>
      <c r="O562" s="138">
        <v>796</v>
      </c>
      <c r="P562" s="130" t="s">
        <v>1957</v>
      </c>
      <c r="Q562" s="157">
        <v>48000</v>
      </c>
      <c r="R562" s="222">
        <v>13</v>
      </c>
      <c r="S562" s="223">
        <f aca="true" t="shared" si="44" ref="S562:S593">R562*Q562</f>
        <v>624000</v>
      </c>
      <c r="T562" s="222">
        <f aca="true" t="shared" si="45" ref="T562:T593">S562*1.12</f>
        <v>698880.0000000001</v>
      </c>
      <c r="U562" s="224">
        <v>2010</v>
      </c>
      <c r="V562" s="158"/>
    </row>
    <row r="563" spans="1:22" s="225" customFormat="1" ht="47.25" customHeight="1">
      <c r="A563" s="129" t="s">
        <v>1315</v>
      </c>
      <c r="B563" s="130" t="s">
        <v>1928</v>
      </c>
      <c r="C563" s="218" t="s">
        <v>1311</v>
      </c>
      <c r="D563" s="156" t="s">
        <v>1316</v>
      </c>
      <c r="E563" s="133" t="s">
        <v>1317</v>
      </c>
      <c r="F563" s="220" t="s">
        <v>1932</v>
      </c>
      <c r="G563" s="221">
        <v>0</v>
      </c>
      <c r="H563" s="135">
        <v>751000000</v>
      </c>
      <c r="I563" s="136" t="s">
        <v>1933</v>
      </c>
      <c r="J563" s="137" t="s">
        <v>1953</v>
      </c>
      <c r="K563" s="136" t="s">
        <v>1314</v>
      </c>
      <c r="L563" s="136" t="s">
        <v>1955</v>
      </c>
      <c r="M563" s="136" t="s">
        <v>1947</v>
      </c>
      <c r="N563" s="130">
        <v>0</v>
      </c>
      <c r="O563" s="138">
        <v>796</v>
      </c>
      <c r="P563" s="130" t="s">
        <v>1957</v>
      </c>
      <c r="Q563" s="157">
        <v>36000</v>
      </c>
      <c r="R563" s="222">
        <v>16</v>
      </c>
      <c r="S563" s="223">
        <f t="shared" si="44"/>
        <v>576000</v>
      </c>
      <c r="T563" s="222">
        <f t="shared" si="45"/>
        <v>645120.0000000001</v>
      </c>
      <c r="U563" s="224">
        <v>2010</v>
      </c>
      <c r="V563" s="158"/>
    </row>
    <row r="564" spans="1:22" s="225" customFormat="1" ht="47.25" customHeight="1">
      <c r="A564" s="129" t="s">
        <v>1318</v>
      </c>
      <c r="B564" s="130" t="s">
        <v>1928</v>
      </c>
      <c r="C564" s="218" t="s">
        <v>1311</v>
      </c>
      <c r="D564" s="156" t="s">
        <v>1319</v>
      </c>
      <c r="E564" s="133" t="s">
        <v>1320</v>
      </c>
      <c r="F564" s="220" t="s">
        <v>1932</v>
      </c>
      <c r="G564" s="221">
        <v>0</v>
      </c>
      <c r="H564" s="135">
        <v>751000000</v>
      </c>
      <c r="I564" s="136" t="s">
        <v>1933</v>
      </c>
      <c r="J564" s="137" t="s">
        <v>1953</v>
      </c>
      <c r="K564" s="136" t="s">
        <v>1314</v>
      </c>
      <c r="L564" s="136" t="s">
        <v>1955</v>
      </c>
      <c r="M564" s="136" t="s">
        <v>1947</v>
      </c>
      <c r="N564" s="130">
        <v>0</v>
      </c>
      <c r="O564" s="138">
        <v>796</v>
      </c>
      <c r="P564" s="130" t="s">
        <v>1957</v>
      </c>
      <c r="Q564" s="157">
        <v>6000</v>
      </c>
      <c r="R564" s="222">
        <v>16</v>
      </c>
      <c r="S564" s="223">
        <f t="shared" si="44"/>
        <v>96000</v>
      </c>
      <c r="T564" s="222">
        <f t="shared" si="45"/>
        <v>107520.00000000001</v>
      </c>
      <c r="U564" s="224">
        <v>2010</v>
      </c>
      <c r="V564" s="158"/>
    </row>
    <row r="565" spans="1:22" s="225" customFormat="1" ht="47.25" customHeight="1">
      <c r="A565" s="129" t="s">
        <v>1321</v>
      </c>
      <c r="B565" s="130" t="s">
        <v>1928</v>
      </c>
      <c r="C565" s="218" t="s">
        <v>1311</v>
      </c>
      <c r="D565" s="156" t="s">
        <v>1322</v>
      </c>
      <c r="E565" s="133" t="s">
        <v>1323</v>
      </c>
      <c r="F565" s="220" t="s">
        <v>1932</v>
      </c>
      <c r="G565" s="221">
        <v>0</v>
      </c>
      <c r="H565" s="135">
        <v>751000000</v>
      </c>
      <c r="I565" s="136" t="s">
        <v>1933</v>
      </c>
      <c r="J565" s="137" t="s">
        <v>1953</v>
      </c>
      <c r="K565" s="136" t="s">
        <v>1314</v>
      </c>
      <c r="L565" s="136" t="s">
        <v>1955</v>
      </c>
      <c r="M565" s="136" t="s">
        <v>1947</v>
      </c>
      <c r="N565" s="130">
        <v>0</v>
      </c>
      <c r="O565" s="138">
        <v>796</v>
      </c>
      <c r="P565" s="130" t="s">
        <v>1957</v>
      </c>
      <c r="Q565" s="157">
        <v>12000</v>
      </c>
      <c r="R565" s="222">
        <v>11</v>
      </c>
      <c r="S565" s="223">
        <f t="shared" si="44"/>
        <v>132000</v>
      </c>
      <c r="T565" s="222">
        <f t="shared" si="45"/>
        <v>147840</v>
      </c>
      <c r="U565" s="224">
        <v>2010</v>
      </c>
      <c r="V565" s="158"/>
    </row>
    <row r="566" spans="1:22" s="225" customFormat="1" ht="47.25" customHeight="1">
      <c r="A566" s="129" t="s">
        <v>1324</v>
      </c>
      <c r="B566" s="130" t="s">
        <v>1928</v>
      </c>
      <c r="C566" s="218" t="s">
        <v>1311</v>
      </c>
      <c r="D566" s="156" t="s">
        <v>1325</v>
      </c>
      <c r="E566" s="133" t="s">
        <v>1326</v>
      </c>
      <c r="F566" s="220" t="s">
        <v>1932</v>
      </c>
      <c r="G566" s="221">
        <v>0</v>
      </c>
      <c r="H566" s="135">
        <v>751000000</v>
      </c>
      <c r="I566" s="136" t="s">
        <v>1933</v>
      </c>
      <c r="J566" s="137" t="s">
        <v>1953</v>
      </c>
      <c r="K566" s="136" t="s">
        <v>1314</v>
      </c>
      <c r="L566" s="136" t="s">
        <v>1955</v>
      </c>
      <c r="M566" s="136" t="s">
        <v>1947</v>
      </c>
      <c r="N566" s="130">
        <v>0</v>
      </c>
      <c r="O566" s="138">
        <v>796</v>
      </c>
      <c r="P566" s="130" t="s">
        <v>1957</v>
      </c>
      <c r="Q566" s="157">
        <v>20000</v>
      </c>
      <c r="R566" s="222">
        <v>10</v>
      </c>
      <c r="S566" s="223">
        <f t="shared" si="44"/>
        <v>200000</v>
      </c>
      <c r="T566" s="222">
        <f t="shared" si="45"/>
        <v>224000.00000000003</v>
      </c>
      <c r="U566" s="224">
        <v>2010</v>
      </c>
      <c r="V566" s="158"/>
    </row>
    <row r="567" spans="1:22" s="225" customFormat="1" ht="47.25" customHeight="1">
      <c r="A567" s="129" t="s">
        <v>1327</v>
      </c>
      <c r="B567" s="130" t="s">
        <v>1928</v>
      </c>
      <c r="C567" s="218" t="s">
        <v>1311</v>
      </c>
      <c r="D567" s="156" t="s">
        <v>1328</v>
      </c>
      <c r="E567" s="133" t="s">
        <v>1329</v>
      </c>
      <c r="F567" s="220" t="s">
        <v>1932</v>
      </c>
      <c r="G567" s="221">
        <v>0</v>
      </c>
      <c r="H567" s="135">
        <v>751000000</v>
      </c>
      <c r="I567" s="136" t="s">
        <v>1933</v>
      </c>
      <c r="J567" s="137" t="s">
        <v>1953</v>
      </c>
      <c r="K567" s="136" t="s">
        <v>1314</v>
      </c>
      <c r="L567" s="136" t="s">
        <v>1955</v>
      </c>
      <c r="M567" s="136" t="s">
        <v>1947</v>
      </c>
      <c r="N567" s="130">
        <v>0</v>
      </c>
      <c r="O567" s="138">
        <v>796</v>
      </c>
      <c r="P567" s="130" t="s">
        <v>1957</v>
      </c>
      <c r="Q567" s="157">
        <v>12000</v>
      </c>
      <c r="R567" s="222">
        <v>15</v>
      </c>
      <c r="S567" s="223">
        <f t="shared" si="44"/>
        <v>180000</v>
      </c>
      <c r="T567" s="222">
        <f t="shared" si="45"/>
        <v>201600.00000000003</v>
      </c>
      <c r="U567" s="224">
        <v>2010</v>
      </c>
      <c r="V567" s="158"/>
    </row>
    <row r="568" spans="1:22" s="225" customFormat="1" ht="47.25" customHeight="1">
      <c r="A568" s="129" t="s">
        <v>1330</v>
      </c>
      <c r="B568" s="130" t="s">
        <v>1928</v>
      </c>
      <c r="C568" s="218" t="s">
        <v>1311</v>
      </c>
      <c r="D568" s="156" t="s">
        <v>1331</v>
      </c>
      <c r="E568" s="133" t="s">
        <v>1332</v>
      </c>
      <c r="F568" s="220" t="s">
        <v>1932</v>
      </c>
      <c r="G568" s="221">
        <v>0</v>
      </c>
      <c r="H568" s="135">
        <v>751000000</v>
      </c>
      <c r="I568" s="136" t="s">
        <v>1933</v>
      </c>
      <c r="J568" s="137" t="s">
        <v>1953</v>
      </c>
      <c r="K568" s="136" t="s">
        <v>1314</v>
      </c>
      <c r="L568" s="136" t="s">
        <v>1955</v>
      </c>
      <c r="M568" s="136" t="s">
        <v>1947</v>
      </c>
      <c r="N568" s="130">
        <v>0</v>
      </c>
      <c r="O568" s="138">
        <v>796</v>
      </c>
      <c r="P568" s="130" t="s">
        <v>1957</v>
      </c>
      <c r="Q568" s="157">
        <v>48000</v>
      </c>
      <c r="R568" s="222">
        <v>3</v>
      </c>
      <c r="S568" s="223">
        <f t="shared" si="44"/>
        <v>144000</v>
      </c>
      <c r="T568" s="222">
        <f t="shared" si="45"/>
        <v>161280.00000000003</v>
      </c>
      <c r="U568" s="224">
        <v>2010</v>
      </c>
      <c r="V568" s="158"/>
    </row>
    <row r="569" spans="1:22" s="225" customFormat="1" ht="47.25" customHeight="1">
      <c r="A569" s="129" t="s">
        <v>1333</v>
      </c>
      <c r="B569" s="130" t="s">
        <v>1928</v>
      </c>
      <c r="C569" s="218" t="s">
        <v>1311</v>
      </c>
      <c r="D569" s="156" t="s">
        <v>1334</v>
      </c>
      <c r="E569" s="133" t="s">
        <v>1335</v>
      </c>
      <c r="F569" s="220" t="s">
        <v>1932</v>
      </c>
      <c r="G569" s="221">
        <v>0</v>
      </c>
      <c r="H569" s="135">
        <v>751000000</v>
      </c>
      <c r="I569" s="136" t="s">
        <v>1933</v>
      </c>
      <c r="J569" s="137" t="s">
        <v>1953</v>
      </c>
      <c r="K569" s="136" t="s">
        <v>1314</v>
      </c>
      <c r="L569" s="136" t="s">
        <v>1955</v>
      </c>
      <c r="M569" s="136" t="s">
        <v>1947</v>
      </c>
      <c r="N569" s="130">
        <v>0</v>
      </c>
      <c r="O569" s="138">
        <v>796</v>
      </c>
      <c r="P569" s="130" t="s">
        <v>1957</v>
      </c>
      <c r="Q569" s="157">
        <v>84000</v>
      </c>
      <c r="R569" s="222">
        <v>3</v>
      </c>
      <c r="S569" s="223">
        <f t="shared" si="44"/>
        <v>252000</v>
      </c>
      <c r="T569" s="222">
        <f t="shared" si="45"/>
        <v>282240</v>
      </c>
      <c r="U569" s="224">
        <v>2010</v>
      </c>
      <c r="V569" s="158"/>
    </row>
    <row r="570" spans="1:22" s="225" customFormat="1" ht="47.25" customHeight="1">
      <c r="A570" s="129" t="s">
        <v>1336</v>
      </c>
      <c r="B570" s="130" t="s">
        <v>1928</v>
      </c>
      <c r="C570" s="218" t="s">
        <v>1311</v>
      </c>
      <c r="D570" s="156" t="s">
        <v>1337</v>
      </c>
      <c r="E570" s="133" t="s">
        <v>1338</v>
      </c>
      <c r="F570" s="220" t="s">
        <v>1932</v>
      </c>
      <c r="G570" s="221">
        <v>0</v>
      </c>
      <c r="H570" s="135">
        <v>751000000</v>
      </c>
      <c r="I570" s="136" t="s">
        <v>1933</v>
      </c>
      <c r="J570" s="137" t="s">
        <v>1953</v>
      </c>
      <c r="K570" s="136" t="s">
        <v>1314</v>
      </c>
      <c r="L570" s="136" t="s">
        <v>1955</v>
      </c>
      <c r="M570" s="136" t="s">
        <v>1947</v>
      </c>
      <c r="N570" s="130">
        <v>0</v>
      </c>
      <c r="O570" s="138">
        <v>796</v>
      </c>
      <c r="P570" s="130" t="s">
        <v>1957</v>
      </c>
      <c r="Q570" s="157">
        <v>300000</v>
      </c>
      <c r="R570" s="222">
        <v>14</v>
      </c>
      <c r="S570" s="223">
        <f t="shared" si="44"/>
        <v>4200000</v>
      </c>
      <c r="T570" s="222">
        <f t="shared" si="45"/>
        <v>4704000</v>
      </c>
      <c r="U570" s="224">
        <v>2010</v>
      </c>
      <c r="V570" s="158"/>
    </row>
    <row r="571" spans="1:22" s="225" customFormat="1" ht="47.25" customHeight="1">
      <c r="A571" s="129" t="s">
        <v>1339</v>
      </c>
      <c r="B571" s="130" t="s">
        <v>1928</v>
      </c>
      <c r="C571" s="218" t="s">
        <v>1311</v>
      </c>
      <c r="D571" s="156" t="s">
        <v>1340</v>
      </c>
      <c r="E571" s="133" t="s">
        <v>1341</v>
      </c>
      <c r="F571" s="220" t="s">
        <v>1932</v>
      </c>
      <c r="G571" s="221">
        <v>0</v>
      </c>
      <c r="H571" s="135">
        <v>751000000</v>
      </c>
      <c r="I571" s="136" t="s">
        <v>1933</v>
      </c>
      <c r="J571" s="137" t="s">
        <v>1953</v>
      </c>
      <c r="K571" s="136" t="s">
        <v>1314</v>
      </c>
      <c r="L571" s="136" t="s">
        <v>1955</v>
      </c>
      <c r="M571" s="136" t="s">
        <v>1947</v>
      </c>
      <c r="N571" s="130">
        <v>0</v>
      </c>
      <c r="O571" s="138">
        <v>796</v>
      </c>
      <c r="P571" s="130" t="s">
        <v>1957</v>
      </c>
      <c r="Q571" s="157">
        <v>960000</v>
      </c>
      <c r="R571" s="222">
        <v>5</v>
      </c>
      <c r="S571" s="223">
        <f t="shared" si="44"/>
        <v>4800000</v>
      </c>
      <c r="T571" s="222">
        <f t="shared" si="45"/>
        <v>5376000.000000001</v>
      </c>
      <c r="U571" s="224">
        <v>2010</v>
      </c>
      <c r="V571" s="158"/>
    </row>
    <row r="572" spans="1:22" s="225" customFormat="1" ht="47.25" customHeight="1">
      <c r="A572" s="129" t="s">
        <v>1342</v>
      </c>
      <c r="B572" s="130" t="s">
        <v>1928</v>
      </c>
      <c r="C572" s="218" t="s">
        <v>1311</v>
      </c>
      <c r="D572" s="156" t="s">
        <v>1343</v>
      </c>
      <c r="E572" s="133" t="s">
        <v>1335</v>
      </c>
      <c r="F572" s="220" t="s">
        <v>1932</v>
      </c>
      <c r="G572" s="221">
        <v>0</v>
      </c>
      <c r="H572" s="135">
        <v>751000000</v>
      </c>
      <c r="I572" s="136" t="s">
        <v>1933</v>
      </c>
      <c r="J572" s="137" t="s">
        <v>1953</v>
      </c>
      <c r="K572" s="136" t="s">
        <v>1314</v>
      </c>
      <c r="L572" s="136" t="s">
        <v>1955</v>
      </c>
      <c r="M572" s="136" t="s">
        <v>1947</v>
      </c>
      <c r="N572" s="130">
        <v>0</v>
      </c>
      <c r="O572" s="138">
        <v>796</v>
      </c>
      <c r="P572" s="130" t="s">
        <v>1957</v>
      </c>
      <c r="Q572" s="157">
        <v>36000</v>
      </c>
      <c r="R572" s="222">
        <v>4</v>
      </c>
      <c r="S572" s="223">
        <f t="shared" si="44"/>
        <v>144000</v>
      </c>
      <c r="T572" s="222">
        <f t="shared" si="45"/>
        <v>161280.00000000003</v>
      </c>
      <c r="U572" s="224">
        <v>2010</v>
      </c>
      <c r="V572" s="158"/>
    </row>
    <row r="573" spans="1:22" s="225" customFormat="1" ht="47.25" customHeight="1">
      <c r="A573" s="129" t="s">
        <v>1344</v>
      </c>
      <c r="B573" s="130" t="s">
        <v>1928</v>
      </c>
      <c r="C573" s="218" t="s">
        <v>1311</v>
      </c>
      <c r="D573" s="156" t="s">
        <v>1345</v>
      </c>
      <c r="E573" s="133" t="s">
        <v>1346</v>
      </c>
      <c r="F573" s="220" t="s">
        <v>1932</v>
      </c>
      <c r="G573" s="221">
        <v>0</v>
      </c>
      <c r="H573" s="135">
        <v>751000000</v>
      </c>
      <c r="I573" s="136" t="s">
        <v>1933</v>
      </c>
      <c r="J573" s="137" t="s">
        <v>1953</v>
      </c>
      <c r="K573" s="136" t="s">
        <v>1314</v>
      </c>
      <c r="L573" s="136" t="s">
        <v>1955</v>
      </c>
      <c r="M573" s="136" t="s">
        <v>1947</v>
      </c>
      <c r="N573" s="130">
        <v>0</v>
      </c>
      <c r="O573" s="138">
        <v>796</v>
      </c>
      <c r="P573" s="130" t="s">
        <v>1957</v>
      </c>
      <c r="Q573" s="157">
        <v>60000</v>
      </c>
      <c r="R573" s="222">
        <v>4</v>
      </c>
      <c r="S573" s="223">
        <f t="shared" si="44"/>
        <v>240000</v>
      </c>
      <c r="T573" s="222">
        <f t="shared" si="45"/>
        <v>268800</v>
      </c>
      <c r="U573" s="224">
        <v>2010</v>
      </c>
      <c r="V573" s="158"/>
    </row>
    <row r="574" spans="1:22" s="225" customFormat="1" ht="47.25" customHeight="1">
      <c r="A574" s="129" t="s">
        <v>1347</v>
      </c>
      <c r="B574" s="130" t="s">
        <v>1928</v>
      </c>
      <c r="C574" s="218" t="s">
        <v>1311</v>
      </c>
      <c r="D574" s="156" t="s">
        <v>1348</v>
      </c>
      <c r="E574" s="133" t="s">
        <v>1349</v>
      </c>
      <c r="F574" s="220" t="s">
        <v>1932</v>
      </c>
      <c r="G574" s="221">
        <v>0</v>
      </c>
      <c r="H574" s="135">
        <v>751000000</v>
      </c>
      <c r="I574" s="136" t="s">
        <v>1933</v>
      </c>
      <c r="J574" s="137" t="s">
        <v>1953</v>
      </c>
      <c r="K574" s="136" t="s">
        <v>1314</v>
      </c>
      <c r="L574" s="136" t="s">
        <v>1955</v>
      </c>
      <c r="M574" s="136" t="s">
        <v>1947</v>
      </c>
      <c r="N574" s="130">
        <v>0</v>
      </c>
      <c r="O574" s="138">
        <v>796</v>
      </c>
      <c r="P574" s="130" t="s">
        <v>1957</v>
      </c>
      <c r="Q574" s="157">
        <v>6000</v>
      </c>
      <c r="R574" s="222">
        <v>15</v>
      </c>
      <c r="S574" s="223">
        <f t="shared" si="44"/>
        <v>90000</v>
      </c>
      <c r="T574" s="222">
        <f t="shared" si="45"/>
        <v>100800.00000000001</v>
      </c>
      <c r="U574" s="224">
        <v>2010</v>
      </c>
      <c r="V574" s="158"/>
    </row>
    <row r="575" spans="1:22" s="225" customFormat="1" ht="47.25" customHeight="1">
      <c r="A575" s="129" t="s">
        <v>1350</v>
      </c>
      <c r="B575" s="130" t="s">
        <v>1928</v>
      </c>
      <c r="C575" s="218" t="s">
        <v>1311</v>
      </c>
      <c r="D575" s="156" t="s">
        <v>1351</v>
      </c>
      <c r="E575" s="133" t="s">
        <v>1352</v>
      </c>
      <c r="F575" s="220" t="s">
        <v>1932</v>
      </c>
      <c r="G575" s="221">
        <v>0</v>
      </c>
      <c r="H575" s="135">
        <v>751000000</v>
      </c>
      <c r="I575" s="136" t="s">
        <v>1933</v>
      </c>
      <c r="J575" s="137" t="s">
        <v>1953</v>
      </c>
      <c r="K575" s="136" t="s">
        <v>1314</v>
      </c>
      <c r="L575" s="136" t="s">
        <v>1955</v>
      </c>
      <c r="M575" s="136" t="s">
        <v>1947</v>
      </c>
      <c r="N575" s="130">
        <v>0</v>
      </c>
      <c r="O575" s="138">
        <v>796</v>
      </c>
      <c r="P575" s="130" t="s">
        <v>1957</v>
      </c>
      <c r="Q575" s="157">
        <v>4800</v>
      </c>
      <c r="R575" s="222">
        <v>210</v>
      </c>
      <c r="S575" s="223">
        <f t="shared" si="44"/>
        <v>1008000</v>
      </c>
      <c r="T575" s="222">
        <f t="shared" si="45"/>
        <v>1128960</v>
      </c>
      <c r="U575" s="224">
        <v>2010</v>
      </c>
      <c r="V575" s="158"/>
    </row>
    <row r="576" spans="1:22" s="225" customFormat="1" ht="47.25" customHeight="1">
      <c r="A576" s="129" t="s">
        <v>1353</v>
      </c>
      <c r="B576" s="130" t="s">
        <v>1928</v>
      </c>
      <c r="C576" s="218" t="s">
        <v>1311</v>
      </c>
      <c r="D576" s="156" t="s">
        <v>1354</v>
      </c>
      <c r="E576" s="133" t="s">
        <v>1355</v>
      </c>
      <c r="F576" s="220" t="s">
        <v>1932</v>
      </c>
      <c r="G576" s="221">
        <v>0</v>
      </c>
      <c r="H576" s="135">
        <v>751000000</v>
      </c>
      <c r="I576" s="136" t="s">
        <v>1933</v>
      </c>
      <c r="J576" s="137" t="s">
        <v>1953</v>
      </c>
      <c r="K576" s="136" t="s">
        <v>1314</v>
      </c>
      <c r="L576" s="136" t="s">
        <v>1955</v>
      </c>
      <c r="M576" s="136" t="s">
        <v>1947</v>
      </c>
      <c r="N576" s="130">
        <v>0</v>
      </c>
      <c r="O576" s="138">
        <v>796</v>
      </c>
      <c r="P576" s="130" t="s">
        <v>1957</v>
      </c>
      <c r="Q576" s="157">
        <v>1800</v>
      </c>
      <c r="R576" s="222">
        <v>340</v>
      </c>
      <c r="S576" s="223">
        <f t="shared" si="44"/>
        <v>612000</v>
      </c>
      <c r="T576" s="222">
        <f t="shared" si="45"/>
        <v>685440.0000000001</v>
      </c>
      <c r="U576" s="224">
        <v>2010</v>
      </c>
      <c r="V576" s="158"/>
    </row>
    <row r="577" spans="1:22" s="225" customFormat="1" ht="47.25" customHeight="1">
      <c r="A577" s="129" t="s">
        <v>1356</v>
      </c>
      <c r="B577" s="130" t="s">
        <v>1928</v>
      </c>
      <c r="C577" s="218" t="s">
        <v>1311</v>
      </c>
      <c r="D577" s="156" t="s">
        <v>1357</v>
      </c>
      <c r="E577" s="133" t="s">
        <v>1358</v>
      </c>
      <c r="F577" s="220" t="s">
        <v>1932</v>
      </c>
      <c r="G577" s="221">
        <v>0</v>
      </c>
      <c r="H577" s="135">
        <v>751000000</v>
      </c>
      <c r="I577" s="136" t="s">
        <v>1933</v>
      </c>
      <c r="J577" s="137" t="s">
        <v>1953</v>
      </c>
      <c r="K577" s="136" t="s">
        <v>1314</v>
      </c>
      <c r="L577" s="136" t="s">
        <v>1955</v>
      </c>
      <c r="M577" s="136" t="s">
        <v>1947</v>
      </c>
      <c r="N577" s="130">
        <v>0</v>
      </c>
      <c r="O577" s="138">
        <v>796</v>
      </c>
      <c r="P577" s="130" t="s">
        <v>1957</v>
      </c>
      <c r="Q577" s="157">
        <v>3600</v>
      </c>
      <c r="R577" s="222">
        <v>330</v>
      </c>
      <c r="S577" s="223">
        <f t="shared" si="44"/>
        <v>1188000</v>
      </c>
      <c r="T577" s="222">
        <f t="shared" si="45"/>
        <v>1330560.0000000002</v>
      </c>
      <c r="U577" s="224">
        <v>2010</v>
      </c>
      <c r="V577" s="158"/>
    </row>
    <row r="578" spans="1:22" s="225" customFormat="1" ht="47.25" customHeight="1">
      <c r="A578" s="129" t="s">
        <v>1359</v>
      </c>
      <c r="B578" s="130" t="s">
        <v>1928</v>
      </c>
      <c r="C578" s="218" t="s">
        <v>1311</v>
      </c>
      <c r="D578" s="156" t="s">
        <v>1360</v>
      </c>
      <c r="E578" s="133" t="s">
        <v>1361</v>
      </c>
      <c r="F578" s="220" t="s">
        <v>1932</v>
      </c>
      <c r="G578" s="221">
        <v>0</v>
      </c>
      <c r="H578" s="135">
        <v>751000000</v>
      </c>
      <c r="I578" s="136" t="s">
        <v>1933</v>
      </c>
      <c r="J578" s="137" t="s">
        <v>1953</v>
      </c>
      <c r="K578" s="136" t="s">
        <v>1314</v>
      </c>
      <c r="L578" s="136" t="s">
        <v>1955</v>
      </c>
      <c r="M578" s="136" t="s">
        <v>1947</v>
      </c>
      <c r="N578" s="130">
        <v>0</v>
      </c>
      <c r="O578" s="138">
        <v>796</v>
      </c>
      <c r="P578" s="130" t="s">
        <v>1957</v>
      </c>
      <c r="Q578" s="157">
        <v>36000</v>
      </c>
      <c r="R578" s="222">
        <v>13</v>
      </c>
      <c r="S578" s="223">
        <f t="shared" si="44"/>
        <v>468000</v>
      </c>
      <c r="T578" s="222">
        <f t="shared" si="45"/>
        <v>524160.00000000006</v>
      </c>
      <c r="U578" s="224">
        <v>2010</v>
      </c>
      <c r="V578" s="158"/>
    </row>
    <row r="579" spans="1:22" s="225" customFormat="1" ht="47.25" customHeight="1">
      <c r="A579" s="129" t="s">
        <v>1362</v>
      </c>
      <c r="B579" s="130" t="s">
        <v>1928</v>
      </c>
      <c r="C579" s="218" t="s">
        <v>1311</v>
      </c>
      <c r="D579" s="156" t="s">
        <v>1363</v>
      </c>
      <c r="E579" s="133" t="s">
        <v>1364</v>
      </c>
      <c r="F579" s="220" t="s">
        <v>1932</v>
      </c>
      <c r="G579" s="221">
        <v>0</v>
      </c>
      <c r="H579" s="135">
        <v>751000000</v>
      </c>
      <c r="I579" s="136" t="s">
        <v>1933</v>
      </c>
      <c r="J579" s="137" t="s">
        <v>1953</v>
      </c>
      <c r="K579" s="136" t="s">
        <v>1314</v>
      </c>
      <c r="L579" s="136" t="s">
        <v>1955</v>
      </c>
      <c r="M579" s="136" t="s">
        <v>1947</v>
      </c>
      <c r="N579" s="130">
        <v>0</v>
      </c>
      <c r="O579" s="138">
        <v>796</v>
      </c>
      <c r="P579" s="130" t="s">
        <v>1957</v>
      </c>
      <c r="Q579" s="157">
        <v>120000</v>
      </c>
      <c r="R579" s="222">
        <v>12</v>
      </c>
      <c r="S579" s="223">
        <f t="shared" si="44"/>
        <v>1440000</v>
      </c>
      <c r="T579" s="222">
        <f t="shared" si="45"/>
        <v>1612800.0000000002</v>
      </c>
      <c r="U579" s="224">
        <v>2010</v>
      </c>
      <c r="V579" s="158"/>
    </row>
    <row r="580" spans="1:22" s="225" customFormat="1" ht="47.25" customHeight="1">
      <c r="A580" s="129" t="s">
        <v>1365</v>
      </c>
      <c r="B580" s="130" t="s">
        <v>1928</v>
      </c>
      <c r="C580" s="218" t="s">
        <v>1311</v>
      </c>
      <c r="D580" s="156" t="s">
        <v>1366</v>
      </c>
      <c r="E580" s="133" t="s">
        <v>1367</v>
      </c>
      <c r="F580" s="220" t="s">
        <v>1932</v>
      </c>
      <c r="G580" s="221">
        <v>0</v>
      </c>
      <c r="H580" s="135">
        <v>751000000</v>
      </c>
      <c r="I580" s="136" t="s">
        <v>1933</v>
      </c>
      <c r="J580" s="137" t="s">
        <v>1953</v>
      </c>
      <c r="K580" s="136" t="s">
        <v>1314</v>
      </c>
      <c r="L580" s="136" t="s">
        <v>1955</v>
      </c>
      <c r="M580" s="136" t="s">
        <v>1947</v>
      </c>
      <c r="N580" s="130">
        <v>0</v>
      </c>
      <c r="O580" s="138">
        <v>796</v>
      </c>
      <c r="P580" s="130" t="s">
        <v>1957</v>
      </c>
      <c r="Q580" s="157">
        <v>480000</v>
      </c>
      <c r="R580" s="222">
        <v>3.5</v>
      </c>
      <c r="S580" s="223">
        <f t="shared" si="44"/>
        <v>1680000</v>
      </c>
      <c r="T580" s="222">
        <f t="shared" si="45"/>
        <v>1881600.0000000002</v>
      </c>
      <c r="U580" s="224">
        <v>2010</v>
      </c>
      <c r="V580" s="158"/>
    </row>
    <row r="581" spans="1:22" s="225" customFormat="1" ht="47.25" customHeight="1">
      <c r="A581" s="129" t="s">
        <v>1368</v>
      </c>
      <c r="B581" s="130" t="s">
        <v>1928</v>
      </c>
      <c r="C581" s="218" t="s">
        <v>1311</v>
      </c>
      <c r="D581" s="156" t="s">
        <v>1369</v>
      </c>
      <c r="E581" s="133" t="s">
        <v>1370</v>
      </c>
      <c r="F581" s="220" t="s">
        <v>1932</v>
      </c>
      <c r="G581" s="221">
        <v>0</v>
      </c>
      <c r="H581" s="135">
        <v>751000000</v>
      </c>
      <c r="I581" s="136" t="s">
        <v>1933</v>
      </c>
      <c r="J581" s="137" t="s">
        <v>1953</v>
      </c>
      <c r="K581" s="136" t="s">
        <v>1314</v>
      </c>
      <c r="L581" s="136" t="s">
        <v>1955</v>
      </c>
      <c r="M581" s="136" t="s">
        <v>1947</v>
      </c>
      <c r="N581" s="130">
        <v>0</v>
      </c>
      <c r="O581" s="138">
        <v>796</v>
      </c>
      <c r="P581" s="130" t="s">
        <v>1957</v>
      </c>
      <c r="Q581" s="157">
        <v>420000</v>
      </c>
      <c r="R581" s="222">
        <v>0.1</v>
      </c>
      <c r="S581" s="223">
        <f t="shared" si="44"/>
        <v>42000</v>
      </c>
      <c r="T581" s="222">
        <f t="shared" si="45"/>
        <v>47040.00000000001</v>
      </c>
      <c r="U581" s="224">
        <v>2010</v>
      </c>
      <c r="V581" s="158"/>
    </row>
    <row r="582" spans="1:22" s="225" customFormat="1" ht="47.25" customHeight="1">
      <c r="A582" s="129" t="s">
        <v>1371</v>
      </c>
      <c r="B582" s="130" t="s">
        <v>1928</v>
      </c>
      <c r="C582" s="218" t="s">
        <v>1311</v>
      </c>
      <c r="D582" s="156" t="s">
        <v>1372</v>
      </c>
      <c r="E582" s="133" t="s">
        <v>1373</v>
      </c>
      <c r="F582" s="220" t="s">
        <v>1932</v>
      </c>
      <c r="G582" s="221">
        <v>0</v>
      </c>
      <c r="H582" s="135">
        <v>751000000</v>
      </c>
      <c r="I582" s="136" t="s">
        <v>1933</v>
      </c>
      <c r="J582" s="137" t="s">
        <v>1953</v>
      </c>
      <c r="K582" s="136" t="s">
        <v>1314</v>
      </c>
      <c r="L582" s="136" t="s">
        <v>1955</v>
      </c>
      <c r="M582" s="136" t="s">
        <v>1947</v>
      </c>
      <c r="N582" s="130">
        <v>0</v>
      </c>
      <c r="O582" s="138">
        <v>796</v>
      </c>
      <c r="P582" s="130" t="s">
        <v>1957</v>
      </c>
      <c r="Q582" s="157">
        <v>6000</v>
      </c>
      <c r="R582" s="222">
        <v>65</v>
      </c>
      <c r="S582" s="223">
        <f t="shared" si="44"/>
        <v>390000</v>
      </c>
      <c r="T582" s="222">
        <f t="shared" si="45"/>
        <v>436800.00000000006</v>
      </c>
      <c r="U582" s="224">
        <v>2010</v>
      </c>
      <c r="V582" s="158"/>
    </row>
    <row r="583" spans="1:22" s="225" customFormat="1" ht="47.25" customHeight="1">
      <c r="A583" s="129" t="s">
        <v>1374</v>
      </c>
      <c r="B583" s="130" t="s">
        <v>1928</v>
      </c>
      <c r="C583" s="218" t="s">
        <v>1311</v>
      </c>
      <c r="D583" s="156" t="s">
        <v>1375</v>
      </c>
      <c r="E583" s="133" t="s">
        <v>1376</v>
      </c>
      <c r="F583" s="220" t="s">
        <v>1932</v>
      </c>
      <c r="G583" s="221">
        <v>0</v>
      </c>
      <c r="H583" s="135">
        <v>751000000</v>
      </c>
      <c r="I583" s="136" t="s">
        <v>1933</v>
      </c>
      <c r="J583" s="137" t="s">
        <v>1953</v>
      </c>
      <c r="K583" s="136" t="s">
        <v>1314</v>
      </c>
      <c r="L583" s="136" t="s">
        <v>1955</v>
      </c>
      <c r="M583" s="136" t="s">
        <v>1947</v>
      </c>
      <c r="N583" s="130">
        <v>0</v>
      </c>
      <c r="O583" s="138">
        <v>796</v>
      </c>
      <c r="P583" s="130" t="s">
        <v>1957</v>
      </c>
      <c r="Q583" s="157">
        <v>30000</v>
      </c>
      <c r="R583" s="222">
        <v>129.6</v>
      </c>
      <c r="S583" s="223">
        <f t="shared" si="44"/>
        <v>3888000</v>
      </c>
      <c r="T583" s="222">
        <f t="shared" si="45"/>
        <v>4354560</v>
      </c>
      <c r="U583" s="224">
        <v>2010</v>
      </c>
      <c r="V583" s="158"/>
    </row>
    <row r="584" spans="1:22" s="225" customFormat="1" ht="47.25" customHeight="1">
      <c r="A584" s="129" t="s">
        <v>1377</v>
      </c>
      <c r="B584" s="130" t="s">
        <v>1928</v>
      </c>
      <c r="C584" s="218" t="s">
        <v>1311</v>
      </c>
      <c r="D584" s="156" t="s">
        <v>1378</v>
      </c>
      <c r="E584" s="133" t="s">
        <v>1379</v>
      </c>
      <c r="F584" s="220" t="s">
        <v>1932</v>
      </c>
      <c r="G584" s="221">
        <v>0</v>
      </c>
      <c r="H584" s="135">
        <v>751000000</v>
      </c>
      <c r="I584" s="136" t="s">
        <v>1933</v>
      </c>
      <c r="J584" s="137" t="s">
        <v>1953</v>
      </c>
      <c r="K584" s="136" t="s">
        <v>1314</v>
      </c>
      <c r="L584" s="136" t="s">
        <v>1955</v>
      </c>
      <c r="M584" s="136" t="s">
        <v>1947</v>
      </c>
      <c r="N584" s="130">
        <v>0</v>
      </c>
      <c r="O584" s="138">
        <v>796</v>
      </c>
      <c r="P584" s="130" t="s">
        <v>1957</v>
      </c>
      <c r="Q584" s="157">
        <v>144000</v>
      </c>
      <c r="R584" s="222">
        <v>0.5833333333333334</v>
      </c>
      <c r="S584" s="223">
        <f t="shared" si="44"/>
        <v>84000</v>
      </c>
      <c r="T584" s="222">
        <f t="shared" si="45"/>
        <v>94080.00000000001</v>
      </c>
      <c r="U584" s="224">
        <v>2010</v>
      </c>
      <c r="V584" s="158"/>
    </row>
    <row r="585" spans="1:22" s="225" customFormat="1" ht="47.25" customHeight="1">
      <c r="A585" s="129" t="s">
        <v>1380</v>
      </c>
      <c r="B585" s="130" t="s">
        <v>1928</v>
      </c>
      <c r="C585" s="218" t="s">
        <v>1311</v>
      </c>
      <c r="D585" s="156" t="s">
        <v>1381</v>
      </c>
      <c r="E585" s="156" t="s">
        <v>1382</v>
      </c>
      <c r="F585" s="220" t="s">
        <v>1932</v>
      </c>
      <c r="G585" s="221">
        <v>0</v>
      </c>
      <c r="H585" s="135">
        <v>751000000</v>
      </c>
      <c r="I585" s="136" t="s">
        <v>1933</v>
      </c>
      <c r="J585" s="137" t="s">
        <v>1953</v>
      </c>
      <c r="K585" s="136" t="s">
        <v>1314</v>
      </c>
      <c r="L585" s="136" t="s">
        <v>1955</v>
      </c>
      <c r="M585" s="136" t="s">
        <v>1947</v>
      </c>
      <c r="N585" s="130">
        <v>0</v>
      </c>
      <c r="O585" s="138">
        <v>796</v>
      </c>
      <c r="P585" s="130" t="s">
        <v>1957</v>
      </c>
      <c r="Q585" s="157">
        <v>12000</v>
      </c>
      <c r="R585" s="222">
        <v>13</v>
      </c>
      <c r="S585" s="223">
        <f t="shared" si="44"/>
        <v>156000</v>
      </c>
      <c r="T585" s="222">
        <f t="shared" si="45"/>
        <v>174720.00000000003</v>
      </c>
      <c r="U585" s="224">
        <v>2010</v>
      </c>
      <c r="V585" s="158"/>
    </row>
    <row r="586" spans="1:22" s="225" customFormat="1" ht="47.25" customHeight="1">
      <c r="A586" s="129" t="s">
        <v>1383</v>
      </c>
      <c r="B586" s="130" t="s">
        <v>1928</v>
      </c>
      <c r="C586" s="218" t="s">
        <v>1311</v>
      </c>
      <c r="D586" s="156" t="s">
        <v>1384</v>
      </c>
      <c r="E586" s="156" t="s">
        <v>1385</v>
      </c>
      <c r="F586" s="220" t="s">
        <v>1932</v>
      </c>
      <c r="G586" s="221">
        <v>0</v>
      </c>
      <c r="H586" s="135">
        <v>751000000</v>
      </c>
      <c r="I586" s="136" t="s">
        <v>1933</v>
      </c>
      <c r="J586" s="137" t="s">
        <v>1953</v>
      </c>
      <c r="K586" s="136" t="s">
        <v>1314</v>
      </c>
      <c r="L586" s="136" t="s">
        <v>1955</v>
      </c>
      <c r="M586" s="136" t="s">
        <v>1947</v>
      </c>
      <c r="N586" s="130">
        <v>0</v>
      </c>
      <c r="O586" s="138">
        <v>796</v>
      </c>
      <c r="P586" s="130" t="s">
        <v>1957</v>
      </c>
      <c r="Q586" s="157">
        <v>12000</v>
      </c>
      <c r="R586" s="222">
        <v>13</v>
      </c>
      <c r="S586" s="223">
        <f t="shared" si="44"/>
        <v>156000</v>
      </c>
      <c r="T586" s="222">
        <f t="shared" si="45"/>
        <v>174720.00000000003</v>
      </c>
      <c r="U586" s="224">
        <v>2010</v>
      </c>
      <c r="V586" s="158"/>
    </row>
    <row r="587" spans="1:22" s="225" customFormat="1" ht="47.25" customHeight="1">
      <c r="A587" s="129" t="s">
        <v>1386</v>
      </c>
      <c r="B587" s="130" t="s">
        <v>1928</v>
      </c>
      <c r="C587" s="218" t="s">
        <v>1311</v>
      </c>
      <c r="D587" s="156" t="s">
        <v>1387</v>
      </c>
      <c r="E587" s="156" t="s">
        <v>1388</v>
      </c>
      <c r="F587" s="220" t="s">
        <v>1932</v>
      </c>
      <c r="G587" s="221">
        <v>0</v>
      </c>
      <c r="H587" s="135">
        <v>751000000</v>
      </c>
      <c r="I587" s="136" t="s">
        <v>1933</v>
      </c>
      <c r="J587" s="137" t="s">
        <v>1953</v>
      </c>
      <c r="K587" s="136" t="s">
        <v>1314</v>
      </c>
      <c r="L587" s="136" t="s">
        <v>1955</v>
      </c>
      <c r="M587" s="136" t="s">
        <v>1947</v>
      </c>
      <c r="N587" s="130">
        <v>0</v>
      </c>
      <c r="O587" s="138">
        <v>796</v>
      </c>
      <c r="P587" s="130" t="s">
        <v>1957</v>
      </c>
      <c r="Q587" s="157">
        <v>12000</v>
      </c>
      <c r="R587" s="222">
        <v>10.5</v>
      </c>
      <c r="S587" s="223">
        <f t="shared" si="44"/>
        <v>126000</v>
      </c>
      <c r="T587" s="222">
        <f t="shared" si="45"/>
        <v>141120</v>
      </c>
      <c r="U587" s="224">
        <v>2010</v>
      </c>
      <c r="V587" s="158"/>
    </row>
    <row r="588" spans="1:22" s="225" customFormat="1" ht="47.25" customHeight="1">
      <c r="A588" s="129" t="s">
        <v>1389</v>
      </c>
      <c r="B588" s="130" t="s">
        <v>1928</v>
      </c>
      <c r="C588" s="218" t="s">
        <v>1311</v>
      </c>
      <c r="D588" s="156" t="s">
        <v>1390</v>
      </c>
      <c r="E588" s="156" t="s">
        <v>1391</v>
      </c>
      <c r="F588" s="220" t="s">
        <v>1932</v>
      </c>
      <c r="G588" s="221">
        <v>0</v>
      </c>
      <c r="H588" s="135">
        <v>751000000</v>
      </c>
      <c r="I588" s="136" t="s">
        <v>1933</v>
      </c>
      <c r="J588" s="137" t="s">
        <v>1953</v>
      </c>
      <c r="K588" s="136" t="s">
        <v>1314</v>
      </c>
      <c r="L588" s="136" t="s">
        <v>1955</v>
      </c>
      <c r="M588" s="136" t="s">
        <v>1947</v>
      </c>
      <c r="N588" s="130">
        <v>0</v>
      </c>
      <c r="O588" s="138">
        <v>796</v>
      </c>
      <c r="P588" s="130" t="s">
        <v>1957</v>
      </c>
      <c r="Q588" s="157">
        <v>18000</v>
      </c>
      <c r="R588" s="222">
        <v>18.666666666666668</v>
      </c>
      <c r="S588" s="223">
        <f t="shared" si="44"/>
        <v>336000</v>
      </c>
      <c r="T588" s="222">
        <f t="shared" si="45"/>
        <v>376320.00000000006</v>
      </c>
      <c r="U588" s="224">
        <v>2010</v>
      </c>
      <c r="V588" s="158"/>
    </row>
    <row r="589" spans="1:22" s="225" customFormat="1" ht="47.25" customHeight="1">
      <c r="A589" s="129" t="s">
        <v>1392</v>
      </c>
      <c r="B589" s="130" t="s">
        <v>1928</v>
      </c>
      <c r="C589" s="218" t="s">
        <v>1311</v>
      </c>
      <c r="D589" s="156" t="s">
        <v>1393</v>
      </c>
      <c r="E589" s="156" t="s">
        <v>1394</v>
      </c>
      <c r="F589" s="220" t="s">
        <v>1932</v>
      </c>
      <c r="G589" s="221">
        <v>0</v>
      </c>
      <c r="H589" s="135">
        <v>751000000</v>
      </c>
      <c r="I589" s="136" t="s">
        <v>1933</v>
      </c>
      <c r="J589" s="137" t="s">
        <v>1953</v>
      </c>
      <c r="K589" s="136" t="s">
        <v>1314</v>
      </c>
      <c r="L589" s="136" t="s">
        <v>1955</v>
      </c>
      <c r="M589" s="136" t="s">
        <v>1947</v>
      </c>
      <c r="N589" s="130">
        <v>0</v>
      </c>
      <c r="O589" s="138">
        <v>796</v>
      </c>
      <c r="P589" s="130" t="s">
        <v>1957</v>
      </c>
      <c r="Q589" s="157">
        <v>24000</v>
      </c>
      <c r="R589" s="222">
        <v>5</v>
      </c>
      <c r="S589" s="223">
        <f t="shared" si="44"/>
        <v>120000</v>
      </c>
      <c r="T589" s="222">
        <f t="shared" si="45"/>
        <v>134400</v>
      </c>
      <c r="U589" s="224">
        <v>2010</v>
      </c>
      <c r="V589" s="158"/>
    </row>
    <row r="590" spans="1:22" s="225" customFormat="1" ht="47.25" customHeight="1">
      <c r="A590" s="129" t="s">
        <v>1395</v>
      </c>
      <c r="B590" s="130" t="s">
        <v>1928</v>
      </c>
      <c r="C590" s="218" t="s">
        <v>1311</v>
      </c>
      <c r="D590" s="156" t="s">
        <v>1396</v>
      </c>
      <c r="E590" s="156" t="s">
        <v>1397</v>
      </c>
      <c r="F590" s="220" t="s">
        <v>1932</v>
      </c>
      <c r="G590" s="221">
        <v>0</v>
      </c>
      <c r="H590" s="135">
        <v>751000000</v>
      </c>
      <c r="I590" s="136" t="s">
        <v>1933</v>
      </c>
      <c r="J590" s="137" t="s">
        <v>1953</v>
      </c>
      <c r="K590" s="136" t="s">
        <v>1314</v>
      </c>
      <c r="L590" s="136" t="s">
        <v>1955</v>
      </c>
      <c r="M590" s="136" t="s">
        <v>1947</v>
      </c>
      <c r="N590" s="130">
        <v>0</v>
      </c>
      <c r="O590" s="138">
        <v>796</v>
      </c>
      <c r="P590" s="130" t="s">
        <v>1957</v>
      </c>
      <c r="Q590" s="157">
        <v>24000</v>
      </c>
      <c r="R590" s="222">
        <v>42.5</v>
      </c>
      <c r="S590" s="223">
        <f t="shared" si="44"/>
        <v>1020000</v>
      </c>
      <c r="T590" s="222">
        <f t="shared" si="45"/>
        <v>1142400</v>
      </c>
      <c r="U590" s="224">
        <v>2010</v>
      </c>
      <c r="V590" s="158"/>
    </row>
    <row r="591" spans="1:22" s="225" customFormat="1" ht="47.25" customHeight="1">
      <c r="A591" s="129" t="s">
        <v>1398</v>
      </c>
      <c r="B591" s="130" t="s">
        <v>1928</v>
      </c>
      <c r="C591" s="218" t="s">
        <v>1311</v>
      </c>
      <c r="D591" s="156" t="s">
        <v>1399</v>
      </c>
      <c r="E591" s="156" t="s">
        <v>1400</v>
      </c>
      <c r="F591" s="220" t="s">
        <v>1932</v>
      </c>
      <c r="G591" s="221">
        <v>0</v>
      </c>
      <c r="H591" s="135">
        <v>751000000</v>
      </c>
      <c r="I591" s="136" t="s">
        <v>1933</v>
      </c>
      <c r="J591" s="137" t="s">
        <v>1953</v>
      </c>
      <c r="K591" s="136" t="s">
        <v>1314</v>
      </c>
      <c r="L591" s="136" t="s">
        <v>1955</v>
      </c>
      <c r="M591" s="136" t="s">
        <v>1947</v>
      </c>
      <c r="N591" s="130">
        <v>0</v>
      </c>
      <c r="O591" s="138">
        <v>796</v>
      </c>
      <c r="P591" s="130" t="s">
        <v>1957</v>
      </c>
      <c r="Q591" s="157">
        <v>60000</v>
      </c>
      <c r="R591" s="222">
        <v>44</v>
      </c>
      <c r="S591" s="223">
        <f t="shared" si="44"/>
        <v>2640000</v>
      </c>
      <c r="T591" s="222">
        <f t="shared" si="45"/>
        <v>2956800.0000000005</v>
      </c>
      <c r="U591" s="224">
        <v>2010</v>
      </c>
      <c r="V591" s="158"/>
    </row>
    <row r="592" spans="1:22" s="225" customFormat="1" ht="47.25" customHeight="1">
      <c r="A592" s="129" t="s">
        <v>1401</v>
      </c>
      <c r="B592" s="130" t="s">
        <v>1928</v>
      </c>
      <c r="C592" s="218" t="s">
        <v>1311</v>
      </c>
      <c r="D592" s="156" t="s">
        <v>1402</v>
      </c>
      <c r="E592" s="156" t="s">
        <v>1403</v>
      </c>
      <c r="F592" s="220" t="s">
        <v>1932</v>
      </c>
      <c r="G592" s="221">
        <v>0</v>
      </c>
      <c r="H592" s="135">
        <v>751000000</v>
      </c>
      <c r="I592" s="136" t="s">
        <v>1933</v>
      </c>
      <c r="J592" s="137" t="s">
        <v>1953</v>
      </c>
      <c r="K592" s="136" t="s">
        <v>1314</v>
      </c>
      <c r="L592" s="136" t="s">
        <v>1955</v>
      </c>
      <c r="M592" s="136" t="s">
        <v>1947</v>
      </c>
      <c r="N592" s="130">
        <v>0</v>
      </c>
      <c r="O592" s="138">
        <v>796</v>
      </c>
      <c r="P592" s="130" t="s">
        <v>1957</v>
      </c>
      <c r="Q592" s="157">
        <v>120000</v>
      </c>
      <c r="R592" s="222">
        <v>2.6</v>
      </c>
      <c r="S592" s="223">
        <f t="shared" si="44"/>
        <v>312000</v>
      </c>
      <c r="T592" s="222">
        <f t="shared" si="45"/>
        <v>349440.00000000006</v>
      </c>
      <c r="U592" s="224">
        <v>2010</v>
      </c>
      <c r="V592" s="158"/>
    </row>
    <row r="593" spans="1:22" s="225" customFormat="1" ht="47.25" customHeight="1">
      <c r="A593" s="129" t="s">
        <v>1404</v>
      </c>
      <c r="B593" s="130" t="s">
        <v>1928</v>
      </c>
      <c r="C593" s="218" t="s">
        <v>1311</v>
      </c>
      <c r="D593" s="156" t="s">
        <v>1405</v>
      </c>
      <c r="E593" s="156" t="s">
        <v>1406</v>
      </c>
      <c r="F593" s="220" t="s">
        <v>1932</v>
      </c>
      <c r="G593" s="221">
        <v>0</v>
      </c>
      <c r="H593" s="135">
        <v>751000000</v>
      </c>
      <c r="I593" s="136" t="s">
        <v>1933</v>
      </c>
      <c r="J593" s="137" t="s">
        <v>1953</v>
      </c>
      <c r="K593" s="136" t="s">
        <v>1314</v>
      </c>
      <c r="L593" s="136" t="s">
        <v>1955</v>
      </c>
      <c r="M593" s="136" t="s">
        <v>1947</v>
      </c>
      <c r="N593" s="130">
        <v>0</v>
      </c>
      <c r="O593" s="138">
        <v>796</v>
      </c>
      <c r="P593" s="130" t="s">
        <v>1957</v>
      </c>
      <c r="Q593" s="157">
        <v>24000</v>
      </c>
      <c r="R593" s="222">
        <v>2.5</v>
      </c>
      <c r="S593" s="223">
        <f t="shared" si="44"/>
        <v>60000</v>
      </c>
      <c r="T593" s="222">
        <f t="shared" si="45"/>
        <v>67200</v>
      </c>
      <c r="U593" s="224">
        <v>2010</v>
      </c>
      <c r="V593" s="158"/>
    </row>
    <row r="594" spans="1:22" s="225" customFormat="1" ht="47.25" customHeight="1">
      <c r="A594" s="129" t="s">
        <v>1407</v>
      </c>
      <c r="B594" s="130" t="s">
        <v>1928</v>
      </c>
      <c r="C594" s="218" t="s">
        <v>1311</v>
      </c>
      <c r="D594" s="156" t="s">
        <v>1408</v>
      </c>
      <c r="E594" s="156" t="s">
        <v>1409</v>
      </c>
      <c r="F594" s="220" t="s">
        <v>1932</v>
      </c>
      <c r="G594" s="221">
        <v>0</v>
      </c>
      <c r="H594" s="135">
        <v>751000000</v>
      </c>
      <c r="I594" s="136" t="s">
        <v>1933</v>
      </c>
      <c r="J594" s="137" t="s">
        <v>1953</v>
      </c>
      <c r="K594" s="136" t="s">
        <v>1314</v>
      </c>
      <c r="L594" s="136" t="s">
        <v>1955</v>
      </c>
      <c r="M594" s="136" t="s">
        <v>1947</v>
      </c>
      <c r="N594" s="130">
        <v>0</v>
      </c>
      <c r="O594" s="138">
        <v>796</v>
      </c>
      <c r="P594" s="130" t="s">
        <v>1957</v>
      </c>
      <c r="Q594" s="157">
        <v>12000</v>
      </c>
      <c r="R594" s="222">
        <v>11</v>
      </c>
      <c r="S594" s="223">
        <f aca="true" t="shared" si="46" ref="S594:S613">R594*Q594</f>
        <v>132000</v>
      </c>
      <c r="T594" s="222">
        <f aca="true" t="shared" si="47" ref="T594:T613">S594*1.12</f>
        <v>147840</v>
      </c>
      <c r="U594" s="224">
        <v>2010</v>
      </c>
      <c r="V594" s="158"/>
    </row>
    <row r="595" spans="1:22" s="225" customFormat="1" ht="47.25" customHeight="1">
      <c r="A595" s="129" t="s">
        <v>1410</v>
      </c>
      <c r="B595" s="130" t="s">
        <v>1928</v>
      </c>
      <c r="C595" s="218" t="s">
        <v>1311</v>
      </c>
      <c r="D595" s="156" t="s">
        <v>1411</v>
      </c>
      <c r="E595" s="156" t="s">
        <v>1412</v>
      </c>
      <c r="F595" s="220" t="s">
        <v>1932</v>
      </c>
      <c r="G595" s="221">
        <v>0</v>
      </c>
      <c r="H595" s="135">
        <v>751000000</v>
      </c>
      <c r="I595" s="136" t="s">
        <v>1933</v>
      </c>
      <c r="J595" s="137" t="s">
        <v>1953</v>
      </c>
      <c r="K595" s="136" t="s">
        <v>1314</v>
      </c>
      <c r="L595" s="136" t="s">
        <v>1955</v>
      </c>
      <c r="M595" s="136" t="s">
        <v>1947</v>
      </c>
      <c r="N595" s="130">
        <v>0</v>
      </c>
      <c r="O595" s="138">
        <v>796</v>
      </c>
      <c r="P595" s="130" t="s">
        <v>1957</v>
      </c>
      <c r="Q595" s="157">
        <v>12000</v>
      </c>
      <c r="R595" s="222">
        <v>3.5</v>
      </c>
      <c r="S595" s="223">
        <f t="shared" si="46"/>
        <v>42000</v>
      </c>
      <c r="T595" s="222">
        <f t="shared" si="47"/>
        <v>47040.00000000001</v>
      </c>
      <c r="U595" s="224">
        <v>2010</v>
      </c>
      <c r="V595" s="158"/>
    </row>
    <row r="596" spans="1:22" s="225" customFormat="1" ht="47.25" customHeight="1">
      <c r="A596" s="129" t="s">
        <v>1413</v>
      </c>
      <c r="B596" s="130" t="s">
        <v>1928</v>
      </c>
      <c r="C596" s="218" t="s">
        <v>1311</v>
      </c>
      <c r="D596" s="156" t="s">
        <v>1414</v>
      </c>
      <c r="E596" s="156" t="s">
        <v>1415</v>
      </c>
      <c r="F596" s="220" t="s">
        <v>1932</v>
      </c>
      <c r="G596" s="221">
        <v>0</v>
      </c>
      <c r="H596" s="135">
        <v>751000000</v>
      </c>
      <c r="I596" s="136" t="s">
        <v>1933</v>
      </c>
      <c r="J596" s="137" t="s">
        <v>1953</v>
      </c>
      <c r="K596" s="136" t="s">
        <v>1314</v>
      </c>
      <c r="L596" s="136" t="s">
        <v>1955</v>
      </c>
      <c r="M596" s="136" t="s">
        <v>1947</v>
      </c>
      <c r="N596" s="130">
        <v>0</v>
      </c>
      <c r="O596" s="138">
        <v>796</v>
      </c>
      <c r="P596" s="130" t="s">
        <v>1957</v>
      </c>
      <c r="Q596" s="157">
        <v>6000</v>
      </c>
      <c r="R596" s="222">
        <v>7</v>
      </c>
      <c r="S596" s="223">
        <f t="shared" si="46"/>
        <v>42000</v>
      </c>
      <c r="T596" s="222">
        <f t="shared" si="47"/>
        <v>47040.00000000001</v>
      </c>
      <c r="U596" s="224">
        <v>2010</v>
      </c>
      <c r="V596" s="158"/>
    </row>
    <row r="597" spans="1:22" s="225" customFormat="1" ht="47.25" customHeight="1">
      <c r="A597" s="129" t="s">
        <v>1416</v>
      </c>
      <c r="B597" s="130" t="s">
        <v>1928</v>
      </c>
      <c r="C597" s="218" t="s">
        <v>1311</v>
      </c>
      <c r="D597" s="156" t="s">
        <v>1417</v>
      </c>
      <c r="E597" s="156" t="s">
        <v>1418</v>
      </c>
      <c r="F597" s="220" t="s">
        <v>1932</v>
      </c>
      <c r="G597" s="221">
        <v>0</v>
      </c>
      <c r="H597" s="135">
        <v>751000000</v>
      </c>
      <c r="I597" s="136" t="s">
        <v>1933</v>
      </c>
      <c r="J597" s="137" t="s">
        <v>1953</v>
      </c>
      <c r="K597" s="136" t="s">
        <v>1314</v>
      </c>
      <c r="L597" s="136" t="s">
        <v>1955</v>
      </c>
      <c r="M597" s="136" t="s">
        <v>1947</v>
      </c>
      <c r="N597" s="130">
        <v>0</v>
      </c>
      <c r="O597" s="138">
        <v>796</v>
      </c>
      <c r="P597" s="130" t="s">
        <v>1957</v>
      </c>
      <c r="Q597" s="157">
        <v>6000</v>
      </c>
      <c r="R597" s="222">
        <v>28</v>
      </c>
      <c r="S597" s="223">
        <f t="shared" si="46"/>
        <v>168000</v>
      </c>
      <c r="T597" s="222">
        <f t="shared" si="47"/>
        <v>188160.00000000003</v>
      </c>
      <c r="U597" s="224">
        <v>2010</v>
      </c>
      <c r="V597" s="158"/>
    </row>
    <row r="598" spans="1:22" s="225" customFormat="1" ht="47.25" customHeight="1">
      <c r="A598" s="129" t="s">
        <v>1419</v>
      </c>
      <c r="B598" s="130" t="s">
        <v>1928</v>
      </c>
      <c r="C598" s="218" t="s">
        <v>1311</v>
      </c>
      <c r="D598" s="156" t="s">
        <v>1420</v>
      </c>
      <c r="E598" s="156" t="s">
        <v>1421</v>
      </c>
      <c r="F598" s="220" t="s">
        <v>1932</v>
      </c>
      <c r="G598" s="221">
        <v>0</v>
      </c>
      <c r="H598" s="135">
        <v>751000000</v>
      </c>
      <c r="I598" s="136" t="s">
        <v>1933</v>
      </c>
      <c r="J598" s="137" t="s">
        <v>1953</v>
      </c>
      <c r="K598" s="136" t="s">
        <v>1314</v>
      </c>
      <c r="L598" s="136" t="s">
        <v>1955</v>
      </c>
      <c r="M598" s="136" t="s">
        <v>1947</v>
      </c>
      <c r="N598" s="130">
        <v>0</v>
      </c>
      <c r="O598" s="138">
        <v>796</v>
      </c>
      <c r="P598" s="130" t="s">
        <v>1957</v>
      </c>
      <c r="Q598" s="157">
        <v>12000</v>
      </c>
      <c r="R598" s="222">
        <v>152.25</v>
      </c>
      <c r="S598" s="223">
        <f t="shared" si="46"/>
        <v>1827000</v>
      </c>
      <c r="T598" s="222">
        <f t="shared" si="47"/>
        <v>2046240.0000000002</v>
      </c>
      <c r="U598" s="224">
        <v>2010</v>
      </c>
      <c r="V598" s="158"/>
    </row>
    <row r="599" spans="1:22" s="225" customFormat="1" ht="47.25" customHeight="1">
      <c r="A599" s="129" t="s">
        <v>1422</v>
      </c>
      <c r="B599" s="130" t="s">
        <v>1928</v>
      </c>
      <c r="C599" s="218" t="s">
        <v>1311</v>
      </c>
      <c r="D599" s="156" t="s">
        <v>1423</v>
      </c>
      <c r="E599" s="156" t="s">
        <v>1424</v>
      </c>
      <c r="F599" s="220" t="s">
        <v>1932</v>
      </c>
      <c r="G599" s="221">
        <v>0</v>
      </c>
      <c r="H599" s="135">
        <v>751000000</v>
      </c>
      <c r="I599" s="136" t="s">
        <v>1933</v>
      </c>
      <c r="J599" s="137" t="s">
        <v>1953</v>
      </c>
      <c r="K599" s="136" t="s">
        <v>1314</v>
      </c>
      <c r="L599" s="136" t="s">
        <v>1955</v>
      </c>
      <c r="M599" s="136" t="s">
        <v>1947</v>
      </c>
      <c r="N599" s="130">
        <v>0</v>
      </c>
      <c r="O599" s="138">
        <v>796</v>
      </c>
      <c r="P599" s="130" t="s">
        <v>1957</v>
      </c>
      <c r="Q599" s="157">
        <v>21000</v>
      </c>
      <c r="R599" s="222">
        <v>40</v>
      </c>
      <c r="S599" s="223">
        <f t="shared" si="46"/>
        <v>840000</v>
      </c>
      <c r="T599" s="222">
        <f t="shared" si="47"/>
        <v>940800.0000000001</v>
      </c>
      <c r="U599" s="224">
        <v>2010</v>
      </c>
      <c r="V599" s="158"/>
    </row>
    <row r="600" spans="1:22" s="225" customFormat="1" ht="47.25" customHeight="1">
      <c r="A600" s="129" t="s">
        <v>1425</v>
      </c>
      <c r="B600" s="130" t="s">
        <v>1928</v>
      </c>
      <c r="C600" s="218" t="s">
        <v>1311</v>
      </c>
      <c r="D600" s="156" t="s">
        <v>1426</v>
      </c>
      <c r="E600" s="156" t="s">
        <v>1427</v>
      </c>
      <c r="F600" s="220" t="s">
        <v>1932</v>
      </c>
      <c r="G600" s="221">
        <v>0</v>
      </c>
      <c r="H600" s="135">
        <v>751000000</v>
      </c>
      <c r="I600" s="136" t="s">
        <v>1933</v>
      </c>
      <c r="J600" s="137" t="s">
        <v>1953</v>
      </c>
      <c r="K600" s="136" t="s">
        <v>1314</v>
      </c>
      <c r="L600" s="136" t="s">
        <v>1955</v>
      </c>
      <c r="M600" s="136" t="s">
        <v>1947</v>
      </c>
      <c r="N600" s="130">
        <v>0</v>
      </c>
      <c r="O600" s="138">
        <v>796</v>
      </c>
      <c r="P600" s="130" t="s">
        <v>1957</v>
      </c>
      <c r="Q600" s="157">
        <v>120000</v>
      </c>
      <c r="R600" s="222">
        <v>43.5</v>
      </c>
      <c r="S600" s="223">
        <f t="shared" si="46"/>
        <v>5220000</v>
      </c>
      <c r="T600" s="222">
        <f t="shared" si="47"/>
        <v>5846400.000000001</v>
      </c>
      <c r="U600" s="224">
        <v>2010</v>
      </c>
      <c r="V600" s="158"/>
    </row>
    <row r="601" spans="1:22" s="225" customFormat="1" ht="47.25" customHeight="1">
      <c r="A601" s="129" t="s">
        <v>1428</v>
      </c>
      <c r="B601" s="130" t="s">
        <v>1928</v>
      </c>
      <c r="C601" s="218" t="s">
        <v>1311</v>
      </c>
      <c r="D601" s="156" t="s">
        <v>1429</v>
      </c>
      <c r="E601" s="156" t="s">
        <v>1430</v>
      </c>
      <c r="F601" s="220" t="s">
        <v>1932</v>
      </c>
      <c r="G601" s="221">
        <v>0</v>
      </c>
      <c r="H601" s="135">
        <v>751000000</v>
      </c>
      <c r="I601" s="136" t="s">
        <v>1933</v>
      </c>
      <c r="J601" s="137" t="s">
        <v>1953</v>
      </c>
      <c r="K601" s="136" t="s">
        <v>1314</v>
      </c>
      <c r="L601" s="136" t="s">
        <v>1955</v>
      </c>
      <c r="M601" s="136" t="s">
        <v>1947</v>
      </c>
      <c r="N601" s="130">
        <v>0</v>
      </c>
      <c r="O601" s="138">
        <v>796</v>
      </c>
      <c r="P601" s="130" t="s">
        <v>1957</v>
      </c>
      <c r="Q601" s="157">
        <v>60000</v>
      </c>
      <c r="R601" s="222">
        <v>61.666666666666664</v>
      </c>
      <c r="S601" s="223">
        <f t="shared" si="46"/>
        <v>3700000</v>
      </c>
      <c r="T601" s="222">
        <f t="shared" si="47"/>
        <v>4144000.0000000005</v>
      </c>
      <c r="U601" s="224">
        <v>2010</v>
      </c>
      <c r="V601" s="158"/>
    </row>
    <row r="602" spans="1:22" s="225" customFormat="1" ht="47.25" customHeight="1">
      <c r="A602" s="129" t="s">
        <v>1431</v>
      </c>
      <c r="B602" s="130" t="s">
        <v>1928</v>
      </c>
      <c r="C602" s="218" t="s">
        <v>1311</v>
      </c>
      <c r="D602" s="156" t="s">
        <v>1432</v>
      </c>
      <c r="E602" s="156" t="s">
        <v>1433</v>
      </c>
      <c r="F602" s="220" t="s">
        <v>1932</v>
      </c>
      <c r="G602" s="221">
        <v>0</v>
      </c>
      <c r="H602" s="135">
        <v>751000000</v>
      </c>
      <c r="I602" s="136" t="s">
        <v>1933</v>
      </c>
      <c r="J602" s="137" t="s">
        <v>1953</v>
      </c>
      <c r="K602" s="136" t="s">
        <v>1314</v>
      </c>
      <c r="L602" s="136" t="s">
        <v>1955</v>
      </c>
      <c r="M602" s="136" t="s">
        <v>1947</v>
      </c>
      <c r="N602" s="130">
        <v>0</v>
      </c>
      <c r="O602" s="138">
        <v>796</v>
      </c>
      <c r="P602" s="130" t="s">
        <v>1957</v>
      </c>
      <c r="Q602" s="157">
        <v>120000</v>
      </c>
      <c r="R602" s="222">
        <v>41.666666666666664</v>
      </c>
      <c r="S602" s="223">
        <f t="shared" si="46"/>
        <v>5000000</v>
      </c>
      <c r="T602" s="222">
        <f t="shared" si="47"/>
        <v>5600000.000000001</v>
      </c>
      <c r="U602" s="224">
        <v>2010</v>
      </c>
      <c r="V602" s="158"/>
    </row>
    <row r="603" spans="1:22" s="225" customFormat="1" ht="47.25" customHeight="1">
      <c r="A603" s="129" t="s">
        <v>1434</v>
      </c>
      <c r="B603" s="130" t="s">
        <v>1928</v>
      </c>
      <c r="C603" s="218" t="s">
        <v>1311</v>
      </c>
      <c r="D603" s="156" t="s">
        <v>1435</v>
      </c>
      <c r="E603" s="156" t="s">
        <v>1436</v>
      </c>
      <c r="F603" s="220" t="s">
        <v>1932</v>
      </c>
      <c r="G603" s="221">
        <v>0</v>
      </c>
      <c r="H603" s="135">
        <v>751000000</v>
      </c>
      <c r="I603" s="136" t="s">
        <v>1933</v>
      </c>
      <c r="J603" s="137" t="s">
        <v>1953</v>
      </c>
      <c r="K603" s="136" t="s">
        <v>1314</v>
      </c>
      <c r="L603" s="136" t="s">
        <v>1955</v>
      </c>
      <c r="M603" s="136" t="s">
        <v>1947</v>
      </c>
      <c r="N603" s="136" t="s">
        <v>1956</v>
      </c>
      <c r="O603" s="138">
        <v>796</v>
      </c>
      <c r="P603" s="130" t="s">
        <v>1957</v>
      </c>
      <c r="Q603" s="157">
        <v>2800000</v>
      </c>
      <c r="R603" s="222">
        <v>5</v>
      </c>
      <c r="S603" s="223">
        <f t="shared" si="46"/>
        <v>14000000</v>
      </c>
      <c r="T603" s="222">
        <f t="shared" si="47"/>
        <v>15680000.000000002</v>
      </c>
      <c r="U603" s="224">
        <v>2010</v>
      </c>
      <c r="V603" s="158"/>
    </row>
    <row r="604" spans="1:22" s="225" customFormat="1" ht="47.25" customHeight="1">
      <c r="A604" s="129" t="s">
        <v>1437</v>
      </c>
      <c r="B604" s="130" t="s">
        <v>1928</v>
      </c>
      <c r="C604" s="218" t="s">
        <v>1311</v>
      </c>
      <c r="D604" s="156" t="s">
        <v>1438</v>
      </c>
      <c r="E604" s="156" t="s">
        <v>1439</v>
      </c>
      <c r="F604" s="220" t="s">
        <v>1932</v>
      </c>
      <c r="G604" s="221">
        <v>0</v>
      </c>
      <c r="H604" s="135">
        <v>751000000</v>
      </c>
      <c r="I604" s="136" t="s">
        <v>1933</v>
      </c>
      <c r="J604" s="137" t="s">
        <v>1953</v>
      </c>
      <c r="K604" s="136" t="s">
        <v>1314</v>
      </c>
      <c r="L604" s="136" t="s">
        <v>1955</v>
      </c>
      <c r="M604" s="136" t="s">
        <v>1947</v>
      </c>
      <c r="N604" s="136" t="s">
        <v>1956</v>
      </c>
      <c r="O604" s="138">
        <v>796</v>
      </c>
      <c r="P604" s="130" t="s">
        <v>1957</v>
      </c>
      <c r="Q604" s="157">
        <v>980000</v>
      </c>
      <c r="R604" s="222">
        <v>5</v>
      </c>
      <c r="S604" s="223">
        <f t="shared" si="46"/>
        <v>4900000</v>
      </c>
      <c r="T604" s="222">
        <f t="shared" si="47"/>
        <v>5488000.000000001</v>
      </c>
      <c r="U604" s="224">
        <v>2010</v>
      </c>
      <c r="V604" s="158"/>
    </row>
    <row r="605" spans="1:22" s="225" customFormat="1" ht="47.25" customHeight="1">
      <c r="A605" s="129" t="s">
        <v>1440</v>
      </c>
      <c r="B605" s="130" t="s">
        <v>1928</v>
      </c>
      <c r="C605" s="218" t="s">
        <v>1311</v>
      </c>
      <c r="D605" s="156" t="s">
        <v>1441</v>
      </c>
      <c r="E605" s="156" t="s">
        <v>1442</v>
      </c>
      <c r="F605" s="220" t="s">
        <v>1932</v>
      </c>
      <c r="G605" s="221">
        <v>0</v>
      </c>
      <c r="H605" s="135">
        <v>751000000</v>
      </c>
      <c r="I605" s="136" t="s">
        <v>1933</v>
      </c>
      <c r="J605" s="137" t="s">
        <v>1953</v>
      </c>
      <c r="K605" s="136" t="s">
        <v>1314</v>
      </c>
      <c r="L605" s="136" t="s">
        <v>1955</v>
      </c>
      <c r="M605" s="136" t="s">
        <v>1947</v>
      </c>
      <c r="N605" s="136" t="s">
        <v>1956</v>
      </c>
      <c r="O605" s="138">
        <v>796</v>
      </c>
      <c r="P605" s="130" t="s">
        <v>1957</v>
      </c>
      <c r="Q605" s="157">
        <v>2100000</v>
      </c>
      <c r="R605" s="222">
        <v>8.3</v>
      </c>
      <c r="S605" s="223">
        <f t="shared" si="46"/>
        <v>17430000</v>
      </c>
      <c r="T605" s="222">
        <f t="shared" si="47"/>
        <v>19521600</v>
      </c>
      <c r="U605" s="224">
        <v>2010</v>
      </c>
      <c r="V605" s="158"/>
    </row>
    <row r="606" spans="1:22" s="225" customFormat="1" ht="47.25" customHeight="1">
      <c r="A606" s="129" t="s">
        <v>1443</v>
      </c>
      <c r="B606" s="130" t="s">
        <v>1928</v>
      </c>
      <c r="C606" s="218" t="s">
        <v>1311</v>
      </c>
      <c r="D606" s="156" t="s">
        <v>1444</v>
      </c>
      <c r="E606" s="156" t="s">
        <v>1445</v>
      </c>
      <c r="F606" s="220" t="s">
        <v>1932</v>
      </c>
      <c r="G606" s="221">
        <v>0</v>
      </c>
      <c r="H606" s="135">
        <v>751000000</v>
      </c>
      <c r="I606" s="136" t="s">
        <v>1933</v>
      </c>
      <c r="J606" s="137" t="s">
        <v>1953</v>
      </c>
      <c r="K606" s="136" t="s">
        <v>1314</v>
      </c>
      <c r="L606" s="136" t="s">
        <v>1955</v>
      </c>
      <c r="M606" s="136" t="s">
        <v>1947</v>
      </c>
      <c r="N606" s="136" t="s">
        <v>1956</v>
      </c>
      <c r="O606" s="138">
        <v>796</v>
      </c>
      <c r="P606" s="130" t="s">
        <v>1957</v>
      </c>
      <c r="Q606" s="157">
        <v>140000</v>
      </c>
      <c r="R606" s="222">
        <v>6.2</v>
      </c>
      <c r="S606" s="223">
        <f t="shared" si="46"/>
        <v>868000</v>
      </c>
      <c r="T606" s="222">
        <f t="shared" si="47"/>
        <v>972160.0000000001</v>
      </c>
      <c r="U606" s="224">
        <v>2010</v>
      </c>
      <c r="V606" s="158"/>
    </row>
    <row r="607" spans="1:22" s="225" customFormat="1" ht="47.25" customHeight="1">
      <c r="A607" s="129" t="s">
        <v>1446</v>
      </c>
      <c r="B607" s="130" t="s">
        <v>1928</v>
      </c>
      <c r="C607" s="218" t="s">
        <v>1311</v>
      </c>
      <c r="D607" s="156" t="s">
        <v>1447</v>
      </c>
      <c r="E607" s="156" t="s">
        <v>1448</v>
      </c>
      <c r="F607" s="220" t="s">
        <v>1932</v>
      </c>
      <c r="G607" s="221">
        <v>0</v>
      </c>
      <c r="H607" s="135">
        <v>751000000</v>
      </c>
      <c r="I607" s="136" t="s">
        <v>1933</v>
      </c>
      <c r="J607" s="137" t="s">
        <v>1953</v>
      </c>
      <c r="K607" s="136" t="s">
        <v>1314</v>
      </c>
      <c r="L607" s="136" t="s">
        <v>1955</v>
      </c>
      <c r="M607" s="136" t="s">
        <v>1947</v>
      </c>
      <c r="N607" s="136" t="s">
        <v>1956</v>
      </c>
      <c r="O607" s="138">
        <v>796</v>
      </c>
      <c r="P607" s="130" t="s">
        <v>1957</v>
      </c>
      <c r="Q607" s="157">
        <v>70000</v>
      </c>
      <c r="R607" s="222">
        <v>8.8</v>
      </c>
      <c r="S607" s="223">
        <f t="shared" si="46"/>
        <v>616000</v>
      </c>
      <c r="T607" s="222">
        <f t="shared" si="47"/>
        <v>689920.0000000001</v>
      </c>
      <c r="U607" s="224">
        <v>2010</v>
      </c>
      <c r="V607" s="158"/>
    </row>
    <row r="608" spans="1:22" s="225" customFormat="1" ht="47.25" customHeight="1">
      <c r="A608" s="129" t="s">
        <v>1449</v>
      </c>
      <c r="B608" s="130" t="s">
        <v>1928</v>
      </c>
      <c r="C608" s="218" t="s">
        <v>1311</v>
      </c>
      <c r="D608" s="156" t="s">
        <v>1450</v>
      </c>
      <c r="E608" s="156" t="s">
        <v>1451</v>
      </c>
      <c r="F608" s="220" t="s">
        <v>1932</v>
      </c>
      <c r="G608" s="221">
        <v>0</v>
      </c>
      <c r="H608" s="135">
        <v>751000000</v>
      </c>
      <c r="I608" s="136" t="s">
        <v>1933</v>
      </c>
      <c r="J608" s="137" t="s">
        <v>1953</v>
      </c>
      <c r="K608" s="136" t="s">
        <v>1314</v>
      </c>
      <c r="L608" s="136" t="s">
        <v>1955</v>
      </c>
      <c r="M608" s="136" t="s">
        <v>1947</v>
      </c>
      <c r="N608" s="136" t="s">
        <v>1956</v>
      </c>
      <c r="O608" s="138">
        <v>796</v>
      </c>
      <c r="P608" s="130" t="s">
        <v>1957</v>
      </c>
      <c r="Q608" s="157">
        <v>14000</v>
      </c>
      <c r="R608" s="222">
        <v>49</v>
      </c>
      <c r="S608" s="223">
        <f t="shared" si="46"/>
        <v>686000</v>
      </c>
      <c r="T608" s="222">
        <f t="shared" si="47"/>
        <v>768320.0000000001</v>
      </c>
      <c r="U608" s="224">
        <v>2010</v>
      </c>
      <c r="V608" s="158"/>
    </row>
    <row r="609" spans="1:22" s="225" customFormat="1" ht="47.25" customHeight="1">
      <c r="A609" s="129" t="s">
        <v>1452</v>
      </c>
      <c r="B609" s="130" t="s">
        <v>1928</v>
      </c>
      <c r="C609" s="218" t="s">
        <v>1311</v>
      </c>
      <c r="D609" s="156" t="s">
        <v>1453</v>
      </c>
      <c r="E609" s="133" t="s">
        <v>1454</v>
      </c>
      <c r="F609" s="220" t="s">
        <v>1932</v>
      </c>
      <c r="G609" s="221">
        <v>0</v>
      </c>
      <c r="H609" s="135">
        <v>751000000</v>
      </c>
      <c r="I609" s="136" t="s">
        <v>1933</v>
      </c>
      <c r="J609" s="137" t="s">
        <v>1953</v>
      </c>
      <c r="K609" s="136" t="s">
        <v>1314</v>
      </c>
      <c r="L609" s="136" t="s">
        <v>1955</v>
      </c>
      <c r="M609" s="136" t="s">
        <v>1947</v>
      </c>
      <c r="N609" s="136" t="s">
        <v>1956</v>
      </c>
      <c r="O609" s="138">
        <v>796</v>
      </c>
      <c r="P609" s="130" t="s">
        <v>1957</v>
      </c>
      <c r="Q609" s="157">
        <v>28000</v>
      </c>
      <c r="R609" s="222">
        <v>11</v>
      </c>
      <c r="S609" s="223">
        <f t="shared" si="46"/>
        <v>308000</v>
      </c>
      <c r="T609" s="222">
        <f t="shared" si="47"/>
        <v>344960.00000000006</v>
      </c>
      <c r="U609" s="224">
        <v>2010</v>
      </c>
      <c r="V609" s="158"/>
    </row>
    <row r="610" spans="1:22" s="225" customFormat="1" ht="47.25" customHeight="1">
      <c r="A610" s="129" t="s">
        <v>1455</v>
      </c>
      <c r="B610" s="130" t="s">
        <v>1928</v>
      </c>
      <c r="C610" s="218" t="s">
        <v>1311</v>
      </c>
      <c r="D610" s="156" t="s">
        <v>1456</v>
      </c>
      <c r="E610" s="226" t="s">
        <v>1457</v>
      </c>
      <c r="F610" s="220" t="s">
        <v>1932</v>
      </c>
      <c r="G610" s="221">
        <v>0</v>
      </c>
      <c r="H610" s="135">
        <v>751000000</v>
      </c>
      <c r="I610" s="136" t="s">
        <v>1933</v>
      </c>
      <c r="J610" s="137" t="s">
        <v>1953</v>
      </c>
      <c r="K610" s="136" t="s">
        <v>1314</v>
      </c>
      <c r="L610" s="136" t="s">
        <v>1955</v>
      </c>
      <c r="M610" s="136" t="s">
        <v>1947</v>
      </c>
      <c r="N610" s="136" t="s">
        <v>1956</v>
      </c>
      <c r="O610" s="138">
        <v>796</v>
      </c>
      <c r="P610" s="130" t="s">
        <v>1957</v>
      </c>
      <c r="Q610" s="157">
        <v>30000</v>
      </c>
      <c r="R610" s="222">
        <v>38</v>
      </c>
      <c r="S610" s="223">
        <f t="shared" si="46"/>
        <v>1140000</v>
      </c>
      <c r="T610" s="222">
        <f t="shared" si="47"/>
        <v>1276800.0000000002</v>
      </c>
      <c r="U610" s="224">
        <v>2010</v>
      </c>
      <c r="V610" s="158"/>
    </row>
    <row r="611" spans="1:22" s="225" customFormat="1" ht="47.25" customHeight="1">
      <c r="A611" s="129" t="s">
        <v>1458</v>
      </c>
      <c r="B611" s="130" t="s">
        <v>1928</v>
      </c>
      <c r="C611" s="218" t="s">
        <v>1311</v>
      </c>
      <c r="D611" s="156" t="s">
        <v>1459</v>
      </c>
      <c r="E611" s="156" t="s">
        <v>1460</v>
      </c>
      <c r="F611" s="220" t="s">
        <v>1932</v>
      </c>
      <c r="G611" s="221">
        <v>0</v>
      </c>
      <c r="H611" s="135">
        <v>751000000</v>
      </c>
      <c r="I611" s="136" t="s">
        <v>1933</v>
      </c>
      <c r="J611" s="137" t="s">
        <v>1953</v>
      </c>
      <c r="K611" s="136" t="s">
        <v>1314</v>
      </c>
      <c r="L611" s="136" t="s">
        <v>1955</v>
      </c>
      <c r="M611" s="136" t="s">
        <v>1947</v>
      </c>
      <c r="N611" s="136" t="s">
        <v>1956</v>
      </c>
      <c r="O611" s="138">
        <v>796</v>
      </c>
      <c r="P611" s="130" t="s">
        <v>1957</v>
      </c>
      <c r="Q611" s="157">
        <v>30000</v>
      </c>
      <c r="R611" s="222">
        <v>20</v>
      </c>
      <c r="S611" s="223">
        <f t="shared" si="46"/>
        <v>600000</v>
      </c>
      <c r="T611" s="222">
        <f t="shared" si="47"/>
        <v>672000.0000000001</v>
      </c>
      <c r="U611" s="224">
        <v>2010</v>
      </c>
      <c r="V611" s="158"/>
    </row>
    <row r="612" spans="1:22" s="225" customFormat="1" ht="47.25" customHeight="1">
      <c r="A612" s="129" t="s">
        <v>1461</v>
      </c>
      <c r="B612" s="130" t="s">
        <v>1928</v>
      </c>
      <c r="C612" s="218" t="s">
        <v>1311</v>
      </c>
      <c r="D612" s="156" t="s">
        <v>1462</v>
      </c>
      <c r="E612" s="156" t="s">
        <v>1463</v>
      </c>
      <c r="F612" s="220" t="s">
        <v>1932</v>
      </c>
      <c r="G612" s="221">
        <v>0</v>
      </c>
      <c r="H612" s="135">
        <v>751000000</v>
      </c>
      <c r="I612" s="136" t="s">
        <v>1933</v>
      </c>
      <c r="J612" s="137" t="s">
        <v>1953</v>
      </c>
      <c r="K612" s="136" t="s">
        <v>1464</v>
      </c>
      <c r="L612" s="136" t="s">
        <v>1955</v>
      </c>
      <c r="M612" s="136" t="s">
        <v>1947</v>
      </c>
      <c r="N612" s="136" t="s">
        <v>1956</v>
      </c>
      <c r="O612" s="138">
        <v>796</v>
      </c>
      <c r="P612" s="130" t="s">
        <v>1957</v>
      </c>
      <c r="Q612" s="157">
        <v>10000</v>
      </c>
      <c r="R612" s="222">
        <v>184.8</v>
      </c>
      <c r="S612" s="223">
        <f t="shared" si="46"/>
        <v>1848000</v>
      </c>
      <c r="T612" s="222">
        <f t="shared" si="47"/>
        <v>2069760.0000000002</v>
      </c>
      <c r="U612" s="224">
        <v>2010</v>
      </c>
      <c r="V612" s="158"/>
    </row>
    <row r="613" spans="1:22" s="225" customFormat="1" ht="47.25" customHeight="1">
      <c r="A613" s="129" t="s">
        <v>1465</v>
      </c>
      <c r="B613" s="130" t="s">
        <v>1928</v>
      </c>
      <c r="C613" s="218" t="s">
        <v>1311</v>
      </c>
      <c r="D613" s="156" t="s">
        <v>1466</v>
      </c>
      <c r="E613" s="156" t="s">
        <v>1467</v>
      </c>
      <c r="F613" s="220" t="s">
        <v>1932</v>
      </c>
      <c r="G613" s="221">
        <v>0</v>
      </c>
      <c r="H613" s="135">
        <v>751000000</v>
      </c>
      <c r="I613" s="136" t="s">
        <v>1933</v>
      </c>
      <c r="J613" s="137" t="s">
        <v>1953</v>
      </c>
      <c r="K613" s="136" t="s">
        <v>1468</v>
      </c>
      <c r="L613" s="136" t="s">
        <v>1955</v>
      </c>
      <c r="M613" s="136" t="s">
        <v>1947</v>
      </c>
      <c r="N613" s="136" t="s">
        <v>1956</v>
      </c>
      <c r="O613" s="138">
        <v>796</v>
      </c>
      <c r="P613" s="130" t="s">
        <v>1957</v>
      </c>
      <c r="Q613" s="157">
        <v>7000</v>
      </c>
      <c r="R613" s="222">
        <v>55</v>
      </c>
      <c r="S613" s="223">
        <f t="shared" si="46"/>
        <v>385000</v>
      </c>
      <c r="T613" s="222">
        <f t="shared" si="47"/>
        <v>431200.00000000006</v>
      </c>
      <c r="U613" s="224">
        <v>2010</v>
      </c>
      <c r="V613" s="158"/>
    </row>
    <row r="614" spans="2:22" s="123" customFormat="1" ht="47.25" customHeight="1">
      <c r="B614" s="124" t="s">
        <v>1469</v>
      </c>
      <c r="C614" s="144"/>
      <c r="G614" s="162"/>
      <c r="O614" s="165"/>
      <c r="Q614" s="166"/>
      <c r="R614" s="167"/>
      <c r="S614" s="167"/>
      <c r="T614" s="167"/>
      <c r="U614" s="128"/>
      <c r="V614" s="149"/>
    </row>
    <row r="615" spans="1:22" s="160" customFormat="1" ht="47.25" customHeight="1">
      <c r="A615" s="129" t="s">
        <v>1470</v>
      </c>
      <c r="B615" s="130" t="s">
        <v>1928</v>
      </c>
      <c r="C615" s="131" t="s">
        <v>1471</v>
      </c>
      <c r="D615" s="132" t="s">
        <v>1472</v>
      </c>
      <c r="E615" s="152" t="s">
        <v>1473</v>
      </c>
      <c r="F615" s="130" t="s">
        <v>1932</v>
      </c>
      <c r="G615" s="134">
        <v>50</v>
      </c>
      <c r="H615" s="135">
        <v>751000000</v>
      </c>
      <c r="I615" s="136" t="s">
        <v>1933</v>
      </c>
      <c r="J615" s="130" t="s">
        <v>1474</v>
      </c>
      <c r="K615" s="179" t="s">
        <v>1954</v>
      </c>
      <c r="L615" s="130" t="s">
        <v>1955</v>
      </c>
      <c r="M615" s="130" t="s">
        <v>1475</v>
      </c>
      <c r="N615" s="130">
        <v>0</v>
      </c>
      <c r="O615" s="138">
        <v>839</v>
      </c>
      <c r="P615" s="130" t="s">
        <v>2602</v>
      </c>
      <c r="Q615" s="139">
        <v>1300</v>
      </c>
      <c r="R615" s="140">
        <v>150000</v>
      </c>
      <c r="S615" s="140">
        <f aca="true" t="shared" si="48" ref="S615:S625">R615*Q615</f>
        <v>195000000</v>
      </c>
      <c r="T615" s="140">
        <f aca="true" t="shared" si="49" ref="T615:T625">S615*1.12</f>
        <v>218400000.00000003</v>
      </c>
      <c r="U615" s="139">
        <v>2010</v>
      </c>
      <c r="V615" s="143"/>
    </row>
    <row r="616" spans="1:22" s="160" customFormat="1" ht="47.25" customHeight="1">
      <c r="A616" s="129" t="s">
        <v>1476</v>
      </c>
      <c r="B616" s="130" t="s">
        <v>1928</v>
      </c>
      <c r="C616" s="131" t="s">
        <v>1477</v>
      </c>
      <c r="D616" s="132" t="s">
        <v>1478</v>
      </c>
      <c r="E616" s="152" t="s">
        <v>1479</v>
      </c>
      <c r="F616" s="130" t="s">
        <v>1932</v>
      </c>
      <c r="G616" s="134">
        <v>50</v>
      </c>
      <c r="H616" s="135">
        <v>751000000</v>
      </c>
      <c r="I616" s="136" t="s">
        <v>1933</v>
      </c>
      <c r="J616" s="137" t="s">
        <v>1953</v>
      </c>
      <c r="K616" s="179" t="s">
        <v>1954</v>
      </c>
      <c r="L616" s="130" t="s">
        <v>1955</v>
      </c>
      <c r="M616" s="130" t="s">
        <v>1475</v>
      </c>
      <c r="N616" s="130">
        <v>0</v>
      </c>
      <c r="O616" s="138">
        <v>796</v>
      </c>
      <c r="P616" s="130" t="s">
        <v>1957</v>
      </c>
      <c r="Q616" s="139">
        <v>150</v>
      </c>
      <c r="R616" s="140">
        <v>13750</v>
      </c>
      <c r="S616" s="140">
        <f t="shared" si="48"/>
        <v>2062500</v>
      </c>
      <c r="T616" s="140">
        <f t="shared" si="49"/>
        <v>2310000</v>
      </c>
      <c r="U616" s="139">
        <v>2010</v>
      </c>
      <c r="V616" s="143"/>
    </row>
    <row r="617" spans="1:22" s="160" customFormat="1" ht="47.25" customHeight="1">
      <c r="A617" s="129" t="s">
        <v>1480</v>
      </c>
      <c r="B617" s="130" t="s">
        <v>1928</v>
      </c>
      <c r="C617" s="131" t="s">
        <v>1481</v>
      </c>
      <c r="D617" s="132" t="s">
        <v>1482</v>
      </c>
      <c r="E617" s="152" t="s">
        <v>1483</v>
      </c>
      <c r="F617" s="130" t="s">
        <v>1932</v>
      </c>
      <c r="G617" s="134">
        <v>50</v>
      </c>
      <c r="H617" s="135">
        <v>751000000</v>
      </c>
      <c r="I617" s="136" t="s">
        <v>1933</v>
      </c>
      <c r="J617" s="137" t="s">
        <v>1953</v>
      </c>
      <c r="K617" s="179" t="s">
        <v>1954</v>
      </c>
      <c r="L617" s="130" t="s">
        <v>1955</v>
      </c>
      <c r="M617" s="130" t="s">
        <v>1475</v>
      </c>
      <c r="N617" s="130">
        <v>0</v>
      </c>
      <c r="O617" s="138">
        <v>796</v>
      </c>
      <c r="P617" s="130" t="s">
        <v>1957</v>
      </c>
      <c r="Q617" s="139">
        <v>300</v>
      </c>
      <c r="R617" s="140">
        <v>5687</v>
      </c>
      <c r="S617" s="140">
        <f t="shared" si="48"/>
        <v>1706100</v>
      </c>
      <c r="T617" s="140">
        <f t="shared" si="49"/>
        <v>1910832.0000000002</v>
      </c>
      <c r="U617" s="139">
        <v>2010</v>
      </c>
      <c r="V617" s="143"/>
    </row>
    <row r="618" spans="1:22" s="160" customFormat="1" ht="47.25" customHeight="1">
      <c r="A618" s="129" t="s">
        <v>1484</v>
      </c>
      <c r="B618" s="130" t="s">
        <v>1928</v>
      </c>
      <c r="C618" s="131" t="s">
        <v>1485</v>
      </c>
      <c r="D618" s="132" t="s">
        <v>1486</v>
      </c>
      <c r="E618" s="152" t="s">
        <v>1487</v>
      </c>
      <c r="F618" s="130" t="s">
        <v>1932</v>
      </c>
      <c r="G618" s="134">
        <v>50</v>
      </c>
      <c r="H618" s="135">
        <v>751000000</v>
      </c>
      <c r="I618" s="136" t="s">
        <v>1933</v>
      </c>
      <c r="J618" s="137" t="s">
        <v>1953</v>
      </c>
      <c r="K618" s="179" t="s">
        <v>1954</v>
      </c>
      <c r="L618" s="130" t="s">
        <v>1955</v>
      </c>
      <c r="M618" s="130" t="s">
        <v>1475</v>
      </c>
      <c r="N618" s="130">
        <v>0</v>
      </c>
      <c r="O618" s="138">
        <v>796</v>
      </c>
      <c r="P618" s="130" t="s">
        <v>1957</v>
      </c>
      <c r="Q618" s="139">
        <v>300</v>
      </c>
      <c r="R618" s="140">
        <v>3388</v>
      </c>
      <c r="S618" s="140">
        <f t="shared" si="48"/>
        <v>1016400</v>
      </c>
      <c r="T618" s="140">
        <f t="shared" si="49"/>
        <v>1138368</v>
      </c>
      <c r="U618" s="139">
        <v>2010</v>
      </c>
      <c r="V618" s="143"/>
    </row>
    <row r="619" spans="1:22" s="160" customFormat="1" ht="47.25" customHeight="1">
      <c r="A619" s="129" t="s">
        <v>1488</v>
      </c>
      <c r="B619" s="130" t="s">
        <v>1928</v>
      </c>
      <c r="C619" s="131" t="s">
        <v>1485</v>
      </c>
      <c r="D619" s="132" t="s">
        <v>1489</v>
      </c>
      <c r="E619" s="152" t="s">
        <v>1487</v>
      </c>
      <c r="F619" s="130" t="s">
        <v>1932</v>
      </c>
      <c r="G619" s="134">
        <v>50</v>
      </c>
      <c r="H619" s="135">
        <v>751000000</v>
      </c>
      <c r="I619" s="136" t="s">
        <v>1933</v>
      </c>
      <c r="J619" s="137" t="s">
        <v>1953</v>
      </c>
      <c r="K619" s="179" t="s">
        <v>1954</v>
      </c>
      <c r="L619" s="130" t="s">
        <v>1955</v>
      </c>
      <c r="M619" s="130" t="s">
        <v>1475</v>
      </c>
      <c r="N619" s="130">
        <v>0</v>
      </c>
      <c r="O619" s="138">
        <v>796</v>
      </c>
      <c r="P619" s="130" t="s">
        <v>1957</v>
      </c>
      <c r="Q619" s="139">
        <v>300</v>
      </c>
      <c r="R619" s="140">
        <v>3146</v>
      </c>
      <c r="S619" s="140">
        <f t="shared" si="48"/>
        <v>943800</v>
      </c>
      <c r="T619" s="140">
        <f t="shared" si="49"/>
        <v>1057056</v>
      </c>
      <c r="U619" s="139">
        <v>2010</v>
      </c>
      <c r="V619" s="143"/>
    </row>
    <row r="620" spans="1:22" s="160" customFormat="1" ht="47.25" customHeight="1">
      <c r="A620" s="129" t="s">
        <v>1490</v>
      </c>
      <c r="B620" s="130" t="s">
        <v>1928</v>
      </c>
      <c r="C620" s="131" t="s">
        <v>1491</v>
      </c>
      <c r="D620" s="132" t="s">
        <v>1492</v>
      </c>
      <c r="E620" s="152" t="s">
        <v>1493</v>
      </c>
      <c r="F620" s="130" t="s">
        <v>1932</v>
      </c>
      <c r="G620" s="134">
        <v>50</v>
      </c>
      <c r="H620" s="135">
        <v>751000000</v>
      </c>
      <c r="I620" s="136" t="s">
        <v>1933</v>
      </c>
      <c r="J620" s="137" t="s">
        <v>1953</v>
      </c>
      <c r="K620" s="179" t="s">
        <v>1954</v>
      </c>
      <c r="L620" s="130" t="s">
        <v>1955</v>
      </c>
      <c r="M620" s="130" t="s">
        <v>1475</v>
      </c>
      <c r="N620" s="130">
        <v>0</v>
      </c>
      <c r="O620" s="138">
        <v>796</v>
      </c>
      <c r="P620" s="130" t="s">
        <v>1957</v>
      </c>
      <c r="Q620" s="139">
        <v>150</v>
      </c>
      <c r="R620" s="140">
        <v>3380</v>
      </c>
      <c r="S620" s="140">
        <f t="shared" si="48"/>
        <v>507000</v>
      </c>
      <c r="T620" s="140">
        <f t="shared" si="49"/>
        <v>567840</v>
      </c>
      <c r="U620" s="139">
        <v>2010</v>
      </c>
      <c r="V620" s="143"/>
    </row>
    <row r="621" spans="1:22" s="160" customFormat="1" ht="47.25" customHeight="1">
      <c r="A621" s="129" t="s">
        <v>1494</v>
      </c>
      <c r="B621" s="130" t="s">
        <v>1928</v>
      </c>
      <c r="C621" s="131" t="s">
        <v>1491</v>
      </c>
      <c r="D621" s="132" t="s">
        <v>1495</v>
      </c>
      <c r="E621" s="152" t="s">
        <v>1496</v>
      </c>
      <c r="F621" s="130" t="s">
        <v>1932</v>
      </c>
      <c r="G621" s="134">
        <v>50</v>
      </c>
      <c r="H621" s="135">
        <v>751000000</v>
      </c>
      <c r="I621" s="136" t="s">
        <v>1933</v>
      </c>
      <c r="J621" s="137" t="s">
        <v>1953</v>
      </c>
      <c r="K621" s="179" t="s">
        <v>1954</v>
      </c>
      <c r="L621" s="130" t="s">
        <v>1955</v>
      </c>
      <c r="M621" s="130" t="s">
        <v>1475</v>
      </c>
      <c r="N621" s="130">
        <v>0</v>
      </c>
      <c r="O621" s="138">
        <v>796</v>
      </c>
      <c r="P621" s="130" t="s">
        <v>1957</v>
      </c>
      <c r="Q621" s="139">
        <v>300</v>
      </c>
      <c r="R621" s="140">
        <v>1936</v>
      </c>
      <c r="S621" s="140">
        <f t="shared" si="48"/>
        <v>580800</v>
      </c>
      <c r="T621" s="140">
        <f t="shared" si="49"/>
        <v>650496.0000000001</v>
      </c>
      <c r="U621" s="139">
        <v>2010</v>
      </c>
      <c r="V621" s="143"/>
    </row>
    <row r="622" spans="1:22" s="160" customFormat="1" ht="47.25" customHeight="1">
      <c r="A622" s="129" t="s">
        <v>1497</v>
      </c>
      <c r="B622" s="130" t="s">
        <v>1928</v>
      </c>
      <c r="C622" s="131" t="s">
        <v>1498</v>
      </c>
      <c r="D622" s="132" t="s">
        <v>1499</v>
      </c>
      <c r="E622" s="152" t="s">
        <v>1500</v>
      </c>
      <c r="F622" s="130" t="s">
        <v>1932</v>
      </c>
      <c r="G622" s="134">
        <v>50</v>
      </c>
      <c r="H622" s="135">
        <v>751000000</v>
      </c>
      <c r="I622" s="136" t="s">
        <v>1933</v>
      </c>
      <c r="J622" s="137" t="s">
        <v>1953</v>
      </c>
      <c r="K622" s="179" t="s">
        <v>1954</v>
      </c>
      <c r="L622" s="130" t="s">
        <v>1955</v>
      </c>
      <c r="M622" s="130" t="s">
        <v>1475</v>
      </c>
      <c r="N622" s="130">
        <v>0</v>
      </c>
      <c r="O622" s="138">
        <v>796</v>
      </c>
      <c r="P622" s="130" t="s">
        <v>1957</v>
      </c>
      <c r="Q622" s="139">
        <v>75</v>
      </c>
      <c r="R622" s="140">
        <v>5610</v>
      </c>
      <c r="S622" s="140">
        <f t="shared" si="48"/>
        <v>420750</v>
      </c>
      <c r="T622" s="140">
        <f t="shared" si="49"/>
        <v>471240.00000000006</v>
      </c>
      <c r="U622" s="139">
        <v>2010</v>
      </c>
      <c r="V622" s="143"/>
    </row>
    <row r="623" spans="1:22" s="160" customFormat="1" ht="47.25" customHeight="1">
      <c r="A623" s="129" t="s">
        <v>1501</v>
      </c>
      <c r="B623" s="130" t="s">
        <v>1928</v>
      </c>
      <c r="C623" s="131" t="s">
        <v>1498</v>
      </c>
      <c r="D623" s="132" t="s">
        <v>1502</v>
      </c>
      <c r="E623" s="152" t="s">
        <v>1503</v>
      </c>
      <c r="F623" s="130" t="s">
        <v>1932</v>
      </c>
      <c r="G623" s="134">
        <v>50</v>
      </c>
      <c r="H623" s="135">
        <v>751000000</v>
      </c>
      <c r="I623" s="136" t="s">
        <v>1933</v>
      </c>
      <c r="J623" s="137" t="s">
        <v>1953</v>
      </c>
      <c r="K623" s="179" t="s">
        <v>1954</v>
      </c>
      <c r="L623" s="130" t="s">
        <v>1955</v>
      </c>
      <c r="M623" s="130" t="s">
        <v>1475</v>
      </c>
      <c r="N623" s="130">
        <v>0</v>
      </c>
      <c r="O623" s="138">
        <v>796</v>
      </c>
      <c r="P623" s="130" t="s">
        <v>1957</v>
      </c>
      <c r="Q623" s="139">
        <v>75</v>
      </c>
      <c r="R623" s="140">
        <v>6050</v>
      </c>
      <c r="S623" s="140">
        <f t="shared" si="48"/>
        <v>453750</v>
      </c>
      <c r="T623" s="140">
        <f t="shared" si="49"/>
        <v>508200.00000000006</v>
      </c>
      <c r="U623" s="139">
        <v>2010</v>
      </c>
      <c r="V623" s="143"/>
    </row>
    <row r="624" spans="1:22" s="160" customFormat="1" ht="47.25" customHeight="1">
      <c r="A624" s="129" t="s">
        <v>1504</v>
      </c>
      <c r="B624" s="130" t="s">
        <v>1928</v>
      </c>
      <c r="C624" s="131" t="s">
        <v>1505</v>
      </c>
      <c r="D624" s="132" t="s">
        <v>1506</v>
      </c>
      <c r="E624" s="152" t="s">
        <v>1507</v>
      </c>
      <c r="F624" s="130" t="s">
        <v>1932</v>
      </c>
      <c r="G624" s="134">
        <v>50</v>
      </c>
      <c r="H624" s="135">
        <v>751000000</v>
      </c>
      <c r="I624" s="136" t="s">
        <v>1933</v>
      </c>
      <c r="J624" s="137" t="s">
        <v>1953</v>
      </c>
      <c r="K624" s="179" t="s">
        <v>1954</v>
      </c>
      <c r="L624" s="130" t="s">
        <v>1955</v>
      </c>
      <c r="M624" s="130" t="s">
        <v>1475</v>
      </c>
      <c r="N624" s="130">
        <v>0</v>
      </c>
      <c r="O624" s="138">
        <v>796</v>
      </c>
      <c r="P624" s="130" t="s">
        <v>1957</v>
      </c>
      <c r="Q624" s="139">
        <v>150</v>
      </c>
      <c r="R624" s="140">
        <v>16698</v>
      </c>
      <c r="S624" s="140">
        <f t="shared" si="48"/>
        <v>2504700</v>
      </c>
      <c r="T624" s="140">
        <f t="shared" si="49"/>
        <v>2805264.0000000005</v>
      </c>
      <c r="U624" s="139">
        <v>2010</v>
      </c>
      <c r="V624" s="143"/>
    </row>
    <row r="625" spans="1:22" s="160" customFormat="1" ht="47.25" customHeight="1">
      <c r="A625" s="129" t="s">
        <v>1508</v>
      </c>
      <c r="B625" s="130" t="s">
        <v>1928</v>
      </c>
      <c r="C625" s="131" t="s">
        <v>1491</v>
      </c>
      <c r="D625" s="132" t="s">
        <v>1509</v>
      </c>
      <c r="E625" s="152" t="s">
        <v>1510</v>
      </c>
      <c r="F625" s="130" t="s">
        <v>1932</v>
      </c>
      <c r="G625" s="134">
        <v>50</v>
      </c>
      <c r="H625" s="135">
        <v>751000000</v>
      </c>
      <c r="I625" s="136" t="s">
        <v>1933</v>
      </c>
      <c r="J625" s="137" t="s">
        <v>1953</v>
      </c>
      <c r="K625" s="179" t="s">
        <v>1954</v>
      </c>
      <c r="L625" s="130" t="s">
        <v>1955</v>
      </c>
      <c r="M625" s="130" t="s">
        <v>1475</v>
      </c>
      <c r="N625" s="130">
        <v>0</v>
      </c>
      <c r="O625" s="138">
        <v>796</v>
      </c>
      <c r="P625" s="130" t="s">
        <v>1957</v>
      </c>
      <c r="Q625" s="139">
        <v>100</v>
      </c>
      <c r="R625" s="140">
        <v>1573</v>
      </c>
      <c r="S625" s="140">
        <f t="shared" si="48"/>
        <v>157300</v>
      </c>
      <c r="T625" s="140">
        <f t="shared" si="49"/>
        <v>176176.00000000003</v>
      </c>
      <c r="U625" s="139">
        <v>2010</v>
      </c>
      <c r="V625" s="143"/>
    </row>
    <row r="626" spans="2:22" s="123" customFormat="1" ht="47.25" customHeight="1">
      <c r="B626" s="124" t="s">
        <v>1511</v>
      </c>
      <c r="C626" s="144"/>
      <c r="G626" s="162"/>
      <c r="O626" s="165"/>
      <c r="Q626" s="166"/>
      <c r="R626" s="167"/>
      <c r="S626" s="167"/>
      <c r="T626" s="167"/>
      <c r="U626" s="128"/>
      <c r="V626" s="149"/>
    </row>
    <row r="627" spans="1:22" s="160" customFormat="1" ht="47.25" customHeight="1">
      <c r="A627" s="129" t="s">
        <v>1512</v>
      </c>
      <c r="B627" s="130" t="s">
        <v>1928</v>
      </c>
      <c r="C627" s="131" t="s">
        <v>1477</v>
      </c>
      <c r="D627" s="132" t="s">
        <v>1478</v>
      </c>
      <c r="E627" s="152" t="s">
        <v>1513</v>
      </c>
      <c r="F627" s="130" t="s">
        <v>1932</v>
      </c>
      <c r="G627" s="134">
        <v>50</v>
      </c>
      <c r="H627" s="135">
        <v>751000000</v>
      </c>
      <c r="I627" s="136" t="s">
        <v>1933</v>
      </c>
      <c r="J627" s="137" t="s">
        <v>1953</v>
      </c>
      <c r="K627" s="179" t="s">
        <v>1954</v>
      </c>
      <c r="L627" s="130" t="s">
        <v>1955</v>
      </c>
      <c r="M627" s="130" t="s">
        <v>1947</v>
      </c>
      <c r="N627" s="130">
        <v>0</v>
      </c>
      <c r="O627" s="138">
        <v>796</v>
      </c>
      <c r="P627" s="130" t="s">
        <v>1957</v>
      </c>
      <c r="Q627" s="227">
        <v>200</v>
      </c>
      <c r="R627" s="140">
        <v>13200</v>
      </c>
      <c r="S627" s="140">
        <f>R627*Q627</f>
        <v>2640000</v>
      </c>
      <c r="T627" s="140">
        <f>S627*1.12</f>
        <v>2956800.0000000005</v>
      </c>
      <c r="U627" s="139">
        <v>2010</v>
      </c>
      <c r="V627" s="143"/>
    </row>
    <row r="628" spans="1:22" s="160" customFormat="1" ht="47.25" customHeight="1">
      <c r="A628" s="129" t="s">
        <v>1514</v>
      </c>
      <c r="B628" s="130" t="s">
        <v>1928</v>
      </c>
      <c r="C628" s="131" t="s">
        <v>1481</v>
      </c>
      <c r="D628" s="132" t="s">
        <v>1482</v>
      </c>
      <c r="E628" s="152" t="s">
        <v>1515</v>
      </c>
      <c r="F628" s="130" t="s">
        <v>1932</v>
      </c>
      <c r="G628" s="134">
        <v>50</v>
      </c>
      <c r="H628" s="135">
        <v>751000000</v>
      </c>
      <c r="I628" s="136" t="s">
        <v>1933</v>
      </c>
      <c r="J628" s="137" t="s">
        <v>1953</v>
      </c>
      <c r="K628" s="179" t="s">
        <v>1954</v>
      </c>
      <c r="L628" s="130" t="s">
        <v>1955</v>
      </c>
      <c r="M628" s="130" t="s">
        <v>1947</v>
      </c>
      <c r="N628" s="130">
        <v>0</v>
      </c>
      <c r="O628" s="138">
        <v>796</v>
      </c>
      <c r="P628" s="130" t="s">
        <v>1957</v>
      </c>
      <c r="Q628" s="227">
        <v>200</v>
      </c>
      <c r="R628" s="140">
        <v>5687</v>
      </c>
      <c r="S628" s="140">
        <f>R628*Q628</f>
        <v>1137400</v>
      </c>
      <c r="T628" s="140">
        <f>S628*1.12</f>
        <v>1273888.0000000002</v>
      </c>
      <c r="U628" s="139">
        <v>2010</v>
      </c>
      <c r="V628" s="143"/>
    </row>
    <row r="629" spans="1:22" s="160" customFormat="1" ht="47.25" customHeight="1">
      <c r="A629" s="129" t="s">
        <v>1516</v>
      </c>
      <c r="B629" s="130" t="s">
        <v>1928</v>
      </c>
      <c r="C629" s="131" t="s">
        <v>1517</v>
      </c>
      <c r="D629" s="132" t="s">
        <v>1518</v>
      </c>
      <c r="E629" s="152" t="s">
        <v>1519</v>
      </c>
      <c r="F629" s="130" t="s">
        <v>1932</v>
      </c>
      <c r="G629" s="134">
        <v>50</v>
      </c>
      <c r="H629" s="135">
        <v>751000000</v>
      </c>
      <c r="I629" s="136" t="s">
        <v>1933</v>
      </c>
      <c r="J629" s="137" t="s">
        <v>1953</v>
      </c>
      <c r="K629" s="179" t="s">
        <v>1954</v>
      </c>
      <c r="L629" s="130" t="s">
        <v>1955</v>
      </c>
      <c r="M629" s="130" t="s">
        <v>1947</v>
      </c>
      <c r="N629" s="130">
        <v>0</v>
      </c>
      <c r="O629" s="138">
        <v>796</v>
      </c>
      <c r="P629" s="130" t="s">
        <v>1957</v>
      </c>
      <c r="Q629" s="227">
        <v>200</v>
      </c>
      <c r="R629" s="140">
        <v>5082</v>
      </c>
      <c r="S629" s="140">
        <f>R629*Q629</f>
        <v>1016400</v>
      </c>
      <c r="T629" s="140">
        <f>S629*1.12</f>
        <v>1138368</v>
      </c>
      <c r="U629" s="139">
        <v>2010</v>
      </c>
      <c r="V629" s="143"/>
    </row>
    <row r="630" spans="1:22" s="160" customFormat="1" ht="47.25" customHeight="1">
      <c r="A630" s="129" t="s">
        <v>1520</v>
      </c>
      <c r="B630" s="130" t="s">
        <v>1928</v>
      </c>
      <c r="C630" s="131" t="s">
        <v>1521</v>
      </c>
      <c r="D630" s="132" t="s">
        <v>1522</v>
      </c>
      <c r="E630" s="152" t="s">
        <v>1523</v>
      </c>
      <c r="F630" s="130" t="s">
        <v>1932</v>
      </c>
      <c r="G630" s="134">
        <v>50</v>
      </c>
      <c r="H630" s="135">
        <v>751000000</v>
      </c>
      <c r="I630" s="136" t="s">
        <v>1933</v>
      </c>
      <c r="J630" s="137" t="s">
        <v>1953</v>
      </c>
      <c r="K630" s="179" t="s">
        <v>1954</v>
      </c>
      <c r="L630" s="130" t="s">
        <v>1955</v>
      </c>
      <c r="M630" s="130" t="s">
        <v>1947</v>
      </c>
      <c r="N630" s="130">
        <v>0</v>
      </c>
      <c r="O630" s="138">
        <v>796</v>
      </c>
      <c r="P630" s="130" t="s">
        <v>1957</v>
      </c>
      <c r="Q630" s="227">
        <v>500</v>
      </c>
      <c r="R630" s="140">
        <v>3388</v>
      </c>
      <c r="S630" s="140">
        <f>R630*Q630</f>
        <v>1694000</v>
      </c>
      <c r="T630" s="140">
        <f>S630*1.12</f>
        <v>1897280.0000000002</v>
      </c>
      <c r="U630" s="139">
        <v>2010</v>
      </c>
      <c r="V630" s="143"/>
    </row>
    <row r="631" spans="1:22" s="160" customFormat="1" ht="47.25" customHeight="1">
      <c r="A631" s="129" t="s">
        <v>1524</v>
      </c>
      <c r="B631" s="130" t="s">
        <v>1928</v>
      </c>
      <c r="C631" s="131" t="s">
        <v>1525</v>
      </c>
      <c r="D631" s="132" t="s">
        <v>1506</v>
      </c>
      <c r="E631" s="152" t="s">
        <v>1526</v>
      </c>
      <c r="F631" s="130" t="s">
        <v>1932</v>
      </c>
      <c r="G631" s="134">
        <v>50</v>
      </c>
      <c r="H631" s="135">
        <v>751000000</v>
      </c>
      <c r="I631" s="136" t="s">
        <v>1933</v>
      </c>
      <c r="J631" s="137" t="s">
        <v>1953</v>
      </c>
      <c r="K631" s="179" t="s">
        <v>1954</v>
      </c>
      <c r="L631" s="130" t="s">
        <v>1955</v>
      </c>
      <c r="M631" s="130" t="s">
        <v>1947</v>
      </c>
      <c r="N631" s="130">
        <v>0</v>
      </c>
      <c r="O631" s="138">
        <v>796</v>
      </c>
      <c r="P631" s="130" t="s">
        <v>1957</v>
      </c>
      <c r="Q631" s="227">
        <v>100</v>
      </c>
      <c r="R631" s="140">
        <v>20038</v>
      </c>
      <c r="S631" s="140">
        <f>R631*Q631</f>
        <v>2003800</v>
      </c>
      <c r="T631" s="140">
        <f>S631*1.12</f>
        <v>2244256</v>
      </c>
      <c r="U631" s="139">
        <v>2010</v>
      </c>
      <c r="V631" s="143"/>
    </row>
    <row r="632" spans="2:22" s="123" customFormat="1" ht="47.25" customHeight="1">
      <c r="B632" s="124" t="s">
        <v>1527</v>
      </c>
      <c r="C632" s="144"/>
      <c r="G632" s="162"/>
      <c r="O632" s="165"/>
      <c r="Q632" s="166"/>
      <c r="R632" s="167"/>
      <c r="S632" s="167"/>
      <c r="T632" s="167"/>
      <c r="U632" s="128"/>
      <c r="V632" s="149"/>
    </row>
    <row r="633" spans="1:22" s="160" customFormat="1" ht="47.25" customHeight="1">
      <c r="A633" s="129" t="s">
        <v>1528</v>
      </c>
      <c r="B633" s="130" t="s">
        <v>1928</v>
      </c>
      <c r="C633" s="131" t="s">
        <v>1529</v>
      </c>
      <c r="D633" s="132" t="s">
        <v>1478</v>
      </c>
      <c r="E633" s="152" t="s">
        <v>1530</v>
      </c>
      <c r="F633" s="130" t="s">
        <v>1932</v>
      </c>
      <c r="G633" s="134">
        <v>50</v>
      </c>
      <c r="H633" s="135">
        <v>751000000</v>
      </c>
      <c r="I633" s="136" t="s">
        <v>1933</v>
      </c>
      <c r="J633" s="137" t="s">
        <v>1953</v>
      </c>
      <c r="K633" s="179" t="s">
        <v>1954</v>
      </c>
      <c r="L633" s="130" t="s">
        <v>1955</v>
      </c>
      <c r="M633" s="130" t="s">
        <v>1947</v>
      </c>
      <c r="N633" s="130">
        <v>0</v>
      </c>
      <c r="O633" s="138">
        <v>796</v>
      </c>
      <c r="P633" s="130" t="s">
        <v>1957</v>
      </c>
      <c r="Q633" s="227">
        <v>800</v>
      </c>
      <c r="R633" s="222">
        <v>12705</v>
      </c>
      <c r="S633" s="140">
        <f aca="true" t="shared" si="50" ref="S633:S640">R633*Q633</f>
        <v>10164000</v>
      </c>
      <c r="T633" s="140">
        <f aca="true" t="shared" si="51" ref="T633:T640">S633*1.12</f>
        <v>11383680.000000002</v>
      </c>
      <c r="U633" s="139">
        <v>2010</v>
      </c>
      <c r="V633" s="143"/>
    </row>
    <row r="634" spans="1:22" s="160" customFormat="1" ht="47.25" customHeight="1">
      <c r="A634" s="129" t="s">
        <v>1531</v>
      </c>
      <c r="B634" s="130" t="s">
        <v>1928</v>
      </c>
      <c r="C634" s="131" t="s">
        <v>1532</v>
      </c>
      <c r="D634" s="132" t="s">
        <v>1482</v>
      </c>
      <c r="E634" s="152" t="s">
        <v>1533</v>
      </c>
      <c r="F634" s="130" t="s">
        <v>1932</v>
      </c>
      <c r="G634" s="134">
        <v>50</v>
      </c>
      <c r="H634" s="135">
        <v>751000000</v>
      </c>
      <c r="I634" s="136" t="s">
        <v>1933</v>
      </c>
      <c r="J634" s="137" t="s">
        <v>1953</v>
      </c>
      <c r="K634" s="179" t="s">
        <v>1954</v>
      </c>
      <c r="L634" s="130" t="s">
        <v>1955</v>
      </c>
      <c r="M634" s="130" t="s">
        <v>1947</v>
      </c>
      <c r="N634" s="130">
        <v>0</v>
      </c>
      <c r="O634" s="138">
        <v>796</v>
      </c>
      <c r="P634" s="130" t="s">
        <v>1957</v>
      </c>
      <c r="Q634" s="227">
        <v>800</v>
      </c>
      <c r="R634" s="222">
        <v>5082</v>
      </c>
      <c r="S634" s="140">
        <f t="shared" si="50"/>
        <v>4065600</v>
      </c>
      <c r="T634" s="140">
        <f t="shared" si="51"/>
        <v>4553472</v>
      </c>
      <c r="U634" s="139">
        <v>2010</v>
      </c>
      <c r="V634" s="143"/>
    </row>
    <row r="635" spans="1:22" s="160" customFormat="1" ht="47.25" customHeight="1">
      <c r="A635" s="129" t="s">
        <v>1534</v>
      </c>
      <c r="B635" s="130" t="s">
        <v>1928</v>
      </c>
      <c r="C635" s="131" t="s">
        <v>1535</v>
      </c>
      <c r="D635" s="132" t="s">
        <v>1518</v>
      </c>
      <c r="E635" s="152" t="s">
        <v>1536</v>
      </c>
      <c r="F635" s="130" t="s">
        <v>1932</v>
      </c>
      <c r="G635" s="134">
        <v>50</v>
      </c>
      <c r="H635" s="135">
        <v>751000000</v>
      </c>
      <c r="I635" s="136" t="s">
        <v>1933</v>
      </c>
      <c r="J635" s="137" t="s">
        <v>1953</v>
      </c>
      <c r="K635" s="179" t="s">
        <v>1954</v>
      </c>
      <c r="L635" s="130" t="s">
        <v>1955</v>
      </c>
      <c r="M635" s="130" t="s">
        <v>1947</v>
      </c>
      <c r="N635" s="130">
        <v>0</v>
      </c>
      <c r="O635" s="138">
        <v>796</v>
      </c>
      <c r="P635" s="130" t="s">
        <v>1957</v>
      </c>
      <c r="Q635" s="227">
        <v>800</v>
      </c>
      <c r="R635" s="222">
        <v>4840</v>
      </c>
      <c r="S635" s="140">
        <f t="shared" si="50"/>
        <v>3872000</v>
      </c>
      <c r="T635" s="140">
        <f t="shared" si="51"/>
        <v>4336640</v>
      </c>
      <c r="U635" s="139">
        <v>2010</v>
      </c>
      <c r="V635" s="143"/>
    </row>
    <row r="636" spans="1:22" s="160" customFormat="1" ht="47.25" customHeight="1">
      <c r="A636" s="129" t="s">
        <v>1537</v>
      </c>
      <c r="B636" s="130" t="s">
        <v>1928</v>
      </c>
      <c r="C636" s="131" t="s">
        <v>1538</v>
      </c>
      <c r="D636" s="132" t="s">
        <v>1539</v>
      </c>
      <c r="E636" s="152" t="s">
        <v>1540</v>
      </c>
      <c r="F636" s="130" t="s">
        <v>1932</v>
      </c>
      <c r="G636" s="134">
        <v>50</v>
      </c>
      <c r="H636" s="135">
        <v>751000000</v>
      </c>
      <c r="I636" s="136" t="s">
        <v>1933</v>
      </c>
      <c r="J636" s="137" t="s">
        <v>1953</v>
      </c>
      <c r="K636" s="179" t="s">
        <v>1954</v>
      </c>
      <c r="L636" s="130" t="s">
        <v>1955</v>
      </c>
      <c r="M636" s="130" t="s">
        <v>1947</v>
      </c>
      <c r="N636" s="130">
        <v>0</v>
      </c>
      <c r="O636" s="138">
        <v>796</v>
      </c>
      <c r="P636" s="130" t="s">
        <v>1957</v>
      </c>
      <c r="Q636" s="227">
        <v>1000</v>
      </c>
      <c r="R636" s="222">
        <v>3465</v>
      </c>
      <c r="S636" s="140">
        <f t="shared" si="50"/>
        <v>3465000</v>
      </c>
      <c r="T636" s="140">
        <f t="shared" si="51"/>
        <v>3880800.0000000005</v>
      </c>
      <c r="U636" s="139">
        <v>2010</v>
      </c>
      <c r="V636" s="143"/>
    </row>
    <row r="637" spans="1:22" s="160" customFormat="1" ht="47.25" customHeight="1">
      <c r="A637" s="129" t="s">
        <v>1541</v>
      </c>
      <c r="B637" s="130" t="s">
        <v>1928</v>
      </c>
      <c r="C637" s="131" t="s">
        <v>1525</v>
      </c>
      <c r="D637" s="132" t="s">
        <v>1506</v>
      </c>
      <c r="E637" s="152" t="s">
        <v>1542</v>
      </c>
      <c r="F637" s="130" t="s">
        <v>1932</v>
      </c>
      <c r="G637" s="134">
        <v>50</v>
      </c>
      <c r="H637" s="135">
        <v>751000000</v>
      </c>
      <c r="I637" s="136" t="s">
        <v>1933</v>
      </c>
      <c r="J637" s="137" t="s">
        <v>1953</v>
      </c>
      <c r="K637" s="179" t="s">
        <v>1954</v>
      </c>
      <c r="L637" s="130" t="s">
        <v>1955</v>
      </c>
      <c r="M637" s="130" t="s">
        <v>1947</v>
      </c>
      <c r="N637" s="130">
        <v>0</v>
      </c>
      <c r="O637" s="138">
        <v>796</v>
      </c>
      <c r="P637" s="130" t="s">
        <v>1957</v>
      </c>
      <c r="Q637" s="227">
        <v>600</v>
      </c>
      <c r="R637" s="222">
        <v>18700</v>
      </c>
      <c r="S637" s="140">
        <f t="shared" si="50"/>
        <v>11220000</v>
      </c>
      <c r="T637" s="140">
        <f t="shared" si="51"/>
        <v>12566400.000000002</v>
      </c>
      <c r="U637" s="139">
        <v>2010</v>
      </c>
      <c r="V637" s="143"/>
    </row>
    <row r="638" spans="1:22" s="160" customFormat="1" ht="47.25" customHeight="1">
      <c r="A638" s="129" t="s">
        <v>1543</v>
      </c>
      <c r="B638" s="130" t="s">
        <v>1928</v>
      </c>
      <c r="C638" s="131" t="s">
        <v>1491</v>
      </c>
      <c r="D638" s="132" t="s">
        <v>1544</v>
      </c>
      <c r="E638" s="152" t="s">
        <v>1545</v>
      </c>
      <c r="F638" s="130" t="s">
        <v>1932</v>
      </c>
      <c r="G638" s="134">
        <v>50</v>
      </c>
      <c r="H638" s="135">
        <v>751000000</v>
      </c>
      <c r="I638" s="136" t="s">
        <v>1933</v>
      </c>
      <c r="J638" s="137" t="s">
        <v>1953</v>
      </c>
      <c r="K638" s="179" t="s">
        <v>1954</v>
      </c>
      <c r="L638" s="130" t="s">
        <v>1955</v>
      </c>
      <c r="M638" s="130" t="s">
        <v>1947</v>
      </c>
      <c r="N638" s="130">
        <v>0</v>
      </c>
      <c r="O638" s="138">
        <v>796</v>
      </c>
      <c r="P638" s="130" t="s">
        <v>1957</v>
      </c>
      <c r="Q638" s="227">
        <v>200</v>
      </c>
      <c r="R638" s="222">
        <v>363</v>
      </c>
      <c r="S638" s="140">
        <f t="shared" si="50"/>
        <v>72600</v>
      </c>
      <c r="T638" s="140">
        <f t="shared" si="51"/>
        <v>81312.00000000001</v>
      </c>
      <c r="U638" s="139">
        <v>2010</v>
      </c>
      <c r="V638" s="143"/>
    </row>
    <row r="639" spans="1:22" s="160" customFormat="1" ht="47.25" customHeight="1">
      <c r="A639" s="129" t="s">
        <v>1546</v>
      </c>
      <c r="B639" s="130" t="s">
        <v>1928</v>
      </c>
      <c r="C639" s="131" t="s">
        <v>1491</v>
      </c>
      <c r="D639" s="132" t="s">
        <v>1547</v>
      </c>
      <c r="E639" s="152" t="s">
        <v>1548</v>
      </c>
      <c r="F639" s="130" t="s">
        <v>1932</v>
      </c>
      <c r="G639" s="134">
        <v>50</v>
      </c>
      <c r="H639" s="135">
        <v>751000000</v>
      </c>
      <c r="I639" s="136" t="s">
        <v>1933</v>
      </c>
      <c r="J639" s="137" t="s">
        <v>1953</v>
      </c>
      <c r="K639" s="179" t="s">
        <v>1954</v>
      </c>
      <c r="L639" s="130" t="s">
        <v>1955</v>
      </c>
      <c r="M639" s="130" t="s">
        <v>1947</v>
      </c>
      <c r="N639" s="130">
        <v>0</v>
      </c>
      <c r="O639" s="138">
        <v>796</v>
      </c>
      <c r="P639" s="130" t="s">
        <v>1957</v>
      </c>
      <c r="Q639" s="227">
        <v>300</v>
      </c>
      <c r="R639" s="222">
        <v>1430</v>
      </c>
      <c r="S639" s="140">
        <f t="shared" si="50"/>
        <v>429000</v>
      </c>
      <c r="T639" s="140">
        <f t="shared" si="51"/>
        <v>480480.00000000006</v>
      </c>
      <c r="U639" s="139">
        <v>2010</v>
      </c>
      <c r="V639" s="143"/>
    </row>
    <row r="640" spans="1:22" s="160" customFormat="1" ht="47.25" customHeight="1">
      <c r="A640" s="129" t="s">
        <v>1549</v>
      </c>
      <c r="B640" s="130" t="s">
        <v>1928</v>
      </c>
      <c r="C640" s="131" t="s">
        <v>1491</v>
      </c>
      <c r="D640" s="132" t="s">
        <v>1550</v>
      </c>
      <c r="E640" s="152" t="s">
        <v>1551</v>
      </c>
      <c r="F640" s="130" t="s">
        <v>1932</v>
      </c>
      <c r="G640" s="134">
        <v>50</v>
      </c>
      <c r="H640" s="135">
        <v>751000000</v>
      </c>
      <c r="I640" s="136" t="s">
        <v>1933</v>
      </c>
      <c r="J640" s="137" t="s">
        <v>1953</v>
      </c>
      <c r="K640" s="179" t="s">
        <v>1954</v>
      </c>
      <c r="L640" s="130" t="s">
        <v>1955</v>
      </c>
      <c r="M640" s="130" t="s">
        <v>1947</v>
      </c>
      <c r="N640" s="130">
        <v>0</v>
      </c>
      <c r="O640" s="138">
        <v>796</v>
      </c>
      <c r="P640" s="130" t="s">
        <v>1957</v>
      </c>
      <c r="Q640" s="227">
        <v>400</v>
      </c>
      <c r="R640" s="222">
        <v>1045</v>
      </c>
      <c r="S640" s="140">
        <f t="shared" si="50"/>
        <v>418000</v>
      </c>
      <c r="T640" s="140">
        <f t="shared" si="51"/>
        <v>468160.00000000006</v>
      </c>
      <c r="U640" s="139">
        <v>2010</v>
      </c>
      <c r="V640" s="143"/>
    </row>
    <row r="641" spans="2:22" s="123" customFormat="1" ht="47.25" customHeight="1">
      <c r="B641" s="124" t="s">
        <v>1552</v>
      </c>
      <c r="C641" s="144"/>
      <c r="D641" s="164"/>
      <c r="G641" s="162"/>
      <c r="Q641" s="166"/>
      <c r="R641" s="167"/>
      <c r="S641" s="167"/>
      <c r="T641" s="167"/>
      <c r="U641" s="128"/>
      <c r="V641" s="149"/>
    </row>
    <row r="642" spans="1:22" s="160" customFormat="1" ht="47.25" customHeight="1">
      <c r="A642" s="129" t="s">
        <v>1553</v>
      </c>
      <c r="B642" s="130" t="s">
        <v>1928</v>
      </c>
      <c r="C642" s="131" t="s">
        <v>1554</v>
      </c>
      <c r="D642" s="156" t="s">
        <v>1555</v>
      </c>
      <c r="E642" s="152" t="s">
        <v>1556</v>
      </c>
      <c r="F642" s="130" t="s">
        <v>1932</v>
      </c>
      <c r="G642" s="134">
        <v>50</v>
      </c>
      <c r="H642" s="135">
        <v>751000000</v>
      </c>
      <c r="I642" s="136" t="s">
        <v>1933</v>
      </c>
      <c r="J642" s="137" t="s">
        <v>1953</v>
      </c>
      <c r="K642" s="179" t="s">
        <v>1954</v>
      </c>
      <c r="L642" s="130" t="s">
        <v>1955</v>
      </c>
      <c r="M642" s="130" t="s">
        <v>1947</v>
      </c>
      <c r="N642" s="130">
        <v>0</v>
      </c>
      <c r="O642" s="138">
        <v>796</v>
      </c>
      <c r="P642" s="130" t="s">
        <v>1957</v>
      </c>
      <c r="Q642" s="227">
        <v>300</v>
      </c>
      <c r="R642" s="140">
        <v>10120</v>
      </c>
      <c r="S642" s="140">
        <f>R642*Q642</f>
        <v>3036000</v>
      </c>
      <c r="T642" s="140">
        <f>S642*1.12</f>
        <v>3400320.0000000005</v>
      </c>
      <c r="U642" s="139">
        <v>2010</v>
      </c>
      <c r="V642" s="143"/>
    </row>
    <row r="643" spans="1:22" s="160" customFormat="1" ht="47.25" customHeight="1">
      <c r="A643" s="129" t="s">
        <v>1557</v>
      </c>
      <c r="B643" s="130" t="s">
        <v>1928</v>
      </c>
      <c r="C643" s="131" t="s">
        <v>1498</v>
      </c>
      <c r="D643" s="156" t="s">
        <v>1558</v>
      </c>
      <c r="E643" s="133" t="s">
        <v>1558</v>
      </c>
      <c r="F643" s="130" t="s">
        <v>1932</v>
      </c>
      <c r="G643" s="134">
        <v>50</v>
      </c>
      <c r="H643" s="135">
        <v>751000000</v>
      </c>
      <c r="I643" s="136" t="s">
        <v>1933</v>
      </c>
      <c r="J643" s="137" t="s">
        <v>1953</v>
      </c>
      <c r="K643" s="179" t="s">
        <v>1954</v>
      </c>
      <c r="L643" s="130" t="s">
        <v>1955</v>
      </c>
      <c r="M643" s="130" t="s">
        <v>1947</v>
      </c>
      <c r="N643" s="130">
        <v>0</v>
      </c>
      <c r="O643" s="138">
        <v>796</v>
      </c>
      <c r="P643" s="130" t="s">
        <v>1957</v>
      </c>
      <c r="Q643" s="227">
        <v>300</v>
      </c>
      <c r="R643" s="140">
        <v>1210</v>
      </c>
      <c r="S643" s="140">
        <f>R643*Q643</f>
        <v>363000</v>
      </c>
      <c r="T643" s="140">
        <f>S643*1.12</f>
        <v>406560.00000000006</v>
      </c>
      <c r="U643" s="139">
        <v>2010</v>
      </c>
      <c r="V643" s="143"/>
    </row>
    <row r="644" spans="1:22" s="160" customFormat="1" ht="47.25" customHeight="1">
      <c r="A644" s="129" t="s">
        <v>1559</v>
      </c>
      <c r="B644" s="130" t="s">
        <v>1928</v>
      </c>
      <c r="C644" s="131" t="s">
        <v>1560</v>
      </c>
      <c r="D644" s="156" t="s">
        <v>1561</v>
      </c>
      <c r="E644" s="152" t="s">
        <v>1562</v>
      </c>
      <c r="F644" s="130" t="s">
        <v>1932</v>
      </c>
      <c r="G644" s="134">
        <v>50</v>
      </c>
      <c r="H644" s="135">
        <v>751000000</v>
      </c>
      <c r="I644" s="136" t="s">
        <v>1933</v>
      </c>
      <c r="J644" s="137" t="s">
        <v>1953</v>
      </c>
      <c r="K644" s="179" t="s">
        <v>1954</v>
      </c>
      <c r="L644" s="130" t="s">
        <v>1955</v>
      </c>
      <c r="M644" s="130" t="s">
        <v>1947</v>
      </c>
      <c r="N644" s="130">
        <v>0</v>
      </c>
      <c r="O644" s="138">
        <v>796</v>
      </c>
      <c r="P644" s="130" t="s">
        <v>1957</v>
      </c>
      <c r="Q644" s="227">
        <v>300</v>
      </c>
      <c r="R644" s="140">
        <v>1870</v>
      </c>
      <c r="S644" s="140">
        <f>R644*Q644</f>
        <v>561000</v>
      </c>
      <c r="T644" s="140">
        <f>S644*1.12</f>
        <v>628320.0000000001</v>
      </c>
      <c r="U644" s="139">
        <v>2010</v>
      </c>
      <c r="V644" s="143"/>
    </row>
    <row r="645" spans="1:22" s="160" customFormat="1" ht="47.25" customHeight="1">
      <c r="A645" s="129" t="s">
        <v>1563</v>
      </c>
      <c r="B645" s="130" t="s">
        <v>1928</v>
      </c>
      <c r="C645" s="131" t="s">
        <v>1481</v>
      </c>
      <c r="D645" s="156" t="s">
        <v>1564</v>
      </c>
      <c r="E645" s="152" t="s">
        <v>1565</v>
      </c>
      <c r="F645" s="130" t="s">
        <v>1932</v>
      </c>
      <c r="G645" s="134">
        <v>50</v>
      </c>
      <c r="H645" s="135">
        <v>751000000</v>
      </c>
      <c r="I645" s="136" t="s">
        <v>1933</v>
      </c>
      <c r="J645" s="137" t="s">
        <v>1953</v>
      </c>
      <c r="K645" s="179" t="s">
        <v>1954</v>
      </c>
      <c r="L645" s="130" t="s">
        <v>1955</v>
      </c>
      <c r="M645" s="130" t="s">
        <v>1947</v>
      </c>
      <c r="N645" s="130">
        <v>0</v>
      </c>
      <c r="O645" s="138">
        <v>796</v>
      </c>
      <c r="P645" s="130" t="s">
        <v>1957</v>
      </c>
      <c r="Q645" s="227">
        <v>300</v>
      </c>
      <c r="R645" s="140">
        <v>5280</v>
      </c>
      <c r="S645" s="140">
        <f>R645*Q645</f>
        <v>1584000</v>
      </c>
      <c r="T645" s="140">
        <f>S645*1.12</f>
        <v>1774080.0000000002</v>
      </c>
      <c r="U645" s="139">
        <v>2010</v>
      </c>
      <c r="V645" s="143"/>
    </row>
    <row r="646" spans="1:22" s="160" customFormat="1" ht="47.25" customHeight="1">
      <c r="A646" s="129" t="s">
        <v>1566</v>
      </c>
      <c r="B646" s="130" t="s">
        <v>1928</v>
      </c>
      <c r="C646" s="131" t="s">
        <v>1567</v>
      </c>
      <c r="D646" s="156" t="s">
        <v>1568</v>
      </c>
      <c r="E646" s="152" t="s">
        <v>1569</v>
      </c>
      <c r="F646" s="130" t="s">
        <v>1932</v>
      </c>
      <c r="G646" s="134">
        <v>50</v>
      </c>
      <c r="H646" s="135">
        <v>751000000</v>
      </c>
      <c r="I646" s="136" t="s">
        <v>1933</v>
      </c>
      <c r="J646" s="137" t="s">
        <v>1953</v>
      </c>
      <c r="K646" s="179" t="s">
        <v>1954</v>
      </c>
      <c r="L646" s="130" t="s">
        <v>1955</v>
      </c>
      <c r="M646" s="130" t="s">
        <v>1947</v>
      </c>
      <c r="N646" s="130">
        <v>0</v>
      </c>
      <c r="O646" s="138">
        <v>796</v>
      </c>
      <c r="P646" s="130" t="s">
        <v>1957</v>
      </c>
      <c r="Q646" s="227">
        <v>300</v>
      </c>
      <c r="R646" s="140">
        <v>4400</v>
      </c>
      <c r="S646" s="140">
        <f>R646*Q646</f>
        <v>1320000</v>
      </c>
      <c r="T646" s="140">
        <f>S646*1.12</f>
        <v>1478400.0000000002</v>
      </c>
      <c r="U646" s="139">
        <v>2010</v>
      </c>
      <c r="V646" s="143"/>
    </row>
    <row r="647" spans="2:22" s="123" customFormat="1" ht="47.25" customHeight="1">
      <c r="B647" s="124" t="s">
        <v>1570</v>
      </c>
      <c r="C647" s="144"/>
      <c r="D647" s="164"/>
      <c r="G647" s="162"/>
      <c r="O647" s="165"/>
      <c r="Q647" s="166"/>
      <c r="R647" s="167"/>
      <c r="S647" s="167"/>
      <c r="T647" s="167"/>
      <c r="U647" s="128"/>
      <c r="V647" s="149"/>
    </row>
    <row r="648" spans="1:22" s="160" customFormat="1" ht="47.25" customHeight="1">
      <c r="A648" s="129" t="s">
        <v>1571</v>
      </c>
      <c r="B648" s="130" t="s">
        <v>1928</v>
      </c>
      <c r="C648" s="131" t="s">
        <v>1554</v>
      </c>
      <c r="D648" s="156" t="s">
        <v>1555</v>
      </c>
      <c r="E648" s="133" t="s">
        <v>1572</v>
      </c>
      <c r="F648" s="130" t="s">
        <v>1932</v>
      </c>
      <c r="G648" s="134">
        <v>50</v>
      </c>
      <c r="H648" s="135">
        <v>751000000</v>
      </c>
      <c r="I648" s="136" t="s">
        <v>1933</v>
      </c>
      <c r="J648" s="130" t="s">
        <v>2213</v>
      </c>
      <c r="K648" s="179" t="s">
        <v>1954</v>
      </c>
      <c r="L648" s="130" t="s">
        <v>1955</v>
      </c>
      <c r="M648" s="130" t="s">
        <v>1573</v>
      </c>
      <c r="N648" s="130">
        <v>0</v>
      </c>
      <c r="O648" s="138">
        <v>796</v>
      </c>
      <c r="P648" s="130" t="s">
        <v>1957</v>
      </c>
      <c r="Q648" s="227">
        <v>100</v>
      </c>
      <c r="R648" s="140">
        <v>10120</v>
      </c>
      <c r="S648" s="140">
        <f>R648*Q648</f>
        <v>1012000</v>
      </c>
      <c r="T648" s="140">
        <f>S648*1.12</f>
        <v>1133440</v>
      </c>
      <c r="U648" s="142">
        <v>2010</v>
      </c>
      <c r="V648" s="143"/>
    </row>
    <row r="649" spans="1:22" s="160" customFormat="1" ht="47.25" customHeight="1">
      <c r="A649" s="129" t="s">
        <v>1574</v>
      </c>
      <c r="B649" s="130" t="s">
        <v>1928</v>
      </c>
      <c r="C649" s="131" t="s">
        <v>1560</v>
      </c>
      <c r="D649" s="156" t="s">
        <v>1575</v>
      </c>
      <c r="E649" s="133" t="s">
        <v>1576</v>
      </c>
      <c r="F649" s="130" t="s">
        <v>1932</v>
      </c>
      <c r="G649" s="134">
        <v>50</v>
      </c>
      <c r="H649" s="135">
        <v>751000000</v>
      </c>
      <c r="I649" s="136" t="s">
        <v>1933</v>
      </c>
      <c r="J649" s="130" t="s">
        <v>2213</v>
      </c>
      <c r="K649" s="179" t="s">
        <v>1954</v>
      </c>
      <c r="L649" s="130" t="s">
        <v>1955</v>
      </c>
      <c r="M649" s="130" t="s">
        <v>1573</v>
      </c>
      <c r="N649" s="130">
        <v>0</v>
      </c>
      <c r="O649" s="138">
        <v>796</v>
      </c>
      <c r="P649" s="130" t="s">
        <v>1957</v>
      </c>
      <c r="Q649" s="227">
        <v>200</v>
      </c>
      <c r="R649" s="140">
        <v>1870</v>
      </c>
      <c r="S649" s="140">
        <f>R649*Q649</f>
        <v>374000</v>
      </c>
      <c r="T649" s="140">
        <f>S649*1.12</f>
        <v>418880.00000000006</v>
      </c>
      <c r="U649" s="142">
        <v>2010</v>
      </c>
      <c r="V649" s="143"/>
    </row>
    <row r="650" spans="1:22" s="160" customFormat="1" ht="47.25" customHeight="1">
      <c r="A650" s="129" t="s">
        <v>1577</v>
      </c>
      <c r="B650" s="130" t="s">
        <v>1928</v>
      </c>
      <c r="C650" s="131" t="s">
        <v>1578</v>
      </c>
      <c r="D650" s="156" t="s">
        <v>1579</v>
      </c>
      <c r="E650" s="133" t="s">
        <v>1580</v>
      </c>
      <c r="F650" s="130" t="s">
        <v>1932</v>
      </c>
      <c r="G650" s="134">
        <v>50</v>
      </c>
      <c r="H650" s="135">
        <v>751000000</v>
      </c>
      <c r="I650" s="136" t="s">
        <v>1933</v>
      </c>
      <c r="J650" s="130" t="s">
        <v>2213</v>
      </c>
      <c r="K650" s="179" t="s">
        <v>1954</v>
      </c>
      <c r="L650" s="130" t="s">
        <v>1955</v>
      </c>
      <c r="M650" s="130" t="s">
        <v>1573</v>
      </c>
      <c r="N650" s="130">
        <v>0</v>
      </c>
      <c r="O650" s="138">
        <v>796</v>
      </c>
      <c r="P650" s="130" t="s">
        <v>1957</v>
      </c>
      <c r="Q650" s="227">
        <v>100</v>
      </c>
      <c r="R650" s="140">
        <v>8580</v>
      </c>
      <c r="S650" s="140">
        <f>R650*Q650</f>
        <v>858000</v>
      </c>
      <c r="T650" s="140">
        <f>S650*1.12</f>
        <v>960960.0000000001</v>
      </c>
      <c r="U650" s="142">
        <v>2010</v>
      </c>
      <c r="V650" s="143"/>
    </row>
    <row r="651" spans="1:22" s="160" customFormat="1" ht="47.25" customHeight="1">
      <c r="A651" s="129" t="s">
        <v>1581</v>
      </c>
      <c r="B651" s="130" t="s">
        <v>1928</v>
      </c>
      <c r="C651" s="131" t="s">
        <v>1582</v>
      </c>
      <c r="D651" s="156" t="s">
        <v>1583</v>
      </c>
      <c r="E651" s="133" t="s">
        <v>1584</v>
      </c>
      <c r="F651" s="130" t="s">
        <v>1932</v>
      </c>
      <c r="G651" s="134">
        <v>50</v>
      </c>
      <c r="H651" s="135">
        <v>751000000</v>
      </c>
      <c r="I651" s="136" t="s">
        <v>1933</v>
      </c>
      <c r="J651" s="130" t="s">
        <v>2213</v>
      </c>
      <c r="K651" s="179" t="s">
        <v>1954</v>
      </c>
      <c r="L651" s="130" t="s">
        <v>1955</v>
      </c>
      <c r="M651" s="130" t="s">
        <v>1573</v>
      </c>
      <c r="N651" s="130">
        <v>0</v>
      </c>
      <c r="O651" s="138">
        <v>796</v>
      </c>
      <c r="P651" s="130" t="s">
        <v>1957</v>
      </c>
      <c r="Q651" s="227">
        <v>100</v>
      </c>
      <c r="R651" s="140">
        <v>10670</v>
      </c>
      <c r="S651" s="140">
        <f>R651*Q651</f>
        <v>1067000</v>
      </c>
      <c r="T651" s="140">
        <f>S651*1.12</f>
        <v>1195040</v>
      </c>
      <c r="U651" s="142">
        <v>2010</v>
      </c>
      <c r="V651" s="143"/>
    </row>
    <row r="652" spans="1:22" s="160" customFormat="1" ht="47.25" customHeight="1">
      <c r="A652" s="129" t="s">
        <v>1585</v>
      </c>
      <c r="B652" s="130" t="s">
        <v>1928</v>
      </c>
      <c r="C652" s="131" t="s">
        <v>1567</v>
      </c>
      <c r="D652" s="200" t="s">
        <v>1568</v>
      </c>
      <c r="E652" s="201" t="s">
        <v>1586</v>
      </c>
      <c r="F652" s="130" t="s">
        <v>1932</v>
      </c>
      <c r="G652" s="134">
        <v>50</v>
      </c>
      <c r="H652" s="135">
        <v>751000000</v>
      </c>
      <c r="I652" s="136" t="s">
        <v>1933</v>
      </c>
      <c r="J652" s="130" t="s">
        <v>2213</v>
      </c>
      <c r="K652" s="179" t="s">
        <v>1954</v>
      </c>
      <c r="L652" s="130" t="s">
        <v>1955</v>
      </c>
      <c r="M652" s="130" t="s">
        <v>1573</v>
      </c>
      <c r="N652" s="130">
        <v>0</v>
      </c>
      <c r="O652" s="138">
        <v>796</v>
      </c>
      <c r="P652" s="130" t="s">
        <v>1957</v>
      </c>
      <c r="Q652" s="227">
        <v>100</v>
      </c>
      <c r="R652" s="140">
        <v>4400</v>
      </c>
      <c r="S652" s="140">
        <f>R652*Q652</f>
        <v>440000</v>
      </c>
      <c r="T652" s="140">
        <f>S652*1.12</f>
        <v>492800.00000000006</v>
      </c>
      <c r="U652" s="142">
        <v>2010</v>
      </c>
      <c r="V652" s="143"/>
    </row>
    <row r="653" spans="2:22" s="123" customFormat="1" ht="47.25" customHeight="1">
      <c r="B653" s="124" t="s">
        <v>1587</v>
      </c>
      <c r="C653" s="144"/>
      <c r="D653" s="164"/>
      <c r="E653" s="164"/>
      <c r="G653" s="162"/>
      <c r="O653" s="165"/>
      <c r="Q653" s="166"/>
      <c r="R653" s="167"/>
      <c r="S653" s="167"/>
      <c r="T653" s="167"/>
      <c r="U653" s="128"/>
      <c r="V653" s="149"/>
    </row>
    <row r="654" spans="1:22" s="160" customFormat="1" ht="47.25" customHeight="1">
      <c r="A654" s="129" t="s">
        <v>1588</v>
      </c>
      <c r="B654" s="130" t="s">
        <v>1928</v>
      </c>
      <c r="C654" s="131" t="s">
        <v>1582</v>
      </c>
      <c r="D654" s="228" t="s">
        <v>1583</v>
      </c>
      <c r="E654" s="229" t="s">
        <v>1589</v>
      </c>
      <c r="F654" s="130" t="s">
        <v>1932</v>
      </c>
      <c r="G654" s="134">
        <v>50</v>
      </c>
      <c r="H654" s="135">
        <v>751000000</v>
      </c>
      <c r="I654" s="136" t="s">
        <v>1933</v>
      </c>
      <c r="J654" s="130" t="s">
        <v>2213</v>
      </c>
      <c r="K654" s="179" t="s">
        <v>1954</v>
      </c>
      <c r="L654" s="130" t="s">
        <v>1955</v>
      </c>
      <c r="M654" s="130" t="s">
        <v>1573</v>
      </c>
      <c r="N654" s="130">
        <v>0</v>
      </c>
      <c r="O654" s="138">
        <v>796</v>
      </c>
      <c r="P654" s="130" t="s">
        <v>1957</v>
      </c>
      <c r="Q654" s="227">
        <v>10</v>
      </c>
      <c r="R654" s="140">
        <v>12650</v>
      </c>
      <c r="S654" s="140">
        <f>R654*Q654</f>
        <v>126500</v>
      </c>
      <c r="T654" s="140">
        <f>S654*1.12</f>
        <v>141680</v>
      </c>
      <c r="U654" s="142">
        <v>2010</v>
      </c>
      <c r="V654" s="143"/>
    </row>
    <row r="655" spans="2:22" s="123" customFormat="1" ht="47.25" customHeight="1">
      <c r="B655" s="124" t="s">
        <v>1590</v>
      </c>
      <c r="C655" s="144"/>
      <c r="D655" s="164"/>
      <c r="G655" s="162"/>
      <c r="O655" s="165"/>
      <c r="Q655" s="166"/>
      <c r="R655" s="167"/>
      <c r="S655" s="167"/>
      <c r="T655" s="167"/>
      <c r="U655" s="128"/>
      <c r="V655" s="149"/>
    </row>
    <row r="656" spans="1:22" s="160" customFormat="1" ht="47.25" customHeight="1">
      <c r="A656" s="129" t="s">
        <v>1591</v>
      </c>
      <c r="B656" s="130" t="s">
        <v>1928</v>
      </c>
      <c r="C656" s="131" t="s">
        <v>1578</v>
      </c>
      <c r="D656" s="156" t="s">
        <v>1592</v>
      </c>
      <c r="E656" s="133" t="s">
        <v>1593</v>
      </c>
      <c r="F656" s="130" t="s">
        <v>1932</v>
      </c>
      <c r="G656" s="134">
        <v>50</v>
      </c>
      <c r="H656" s="135">
        <v>751000000</v>
      </c>
      <c r="I656" s="136" t="s">
        <v>1933</v>
      </c>
      <c r="J656" s="130" t="s">
        <v>2213</v>
      </c>
      <c r="K656" s="179" t="s">
        <v>1954</v>
      </c>
      <c r="L656" s="130" t="s">
        <v>1955</v>
      </c>
      <c r="M656" s="130" t="s">
        <v>1573</v>
      </c>
      <c r="N656" s="130">
        <v>0</v>
      </c>
      <c r="O656" s="138">
        <v>796</v>
      </c>
      <c r="P656" s="130" t="s">
        <v>1957</v>
      </c>
      <c r="Q656" s="227">
        <v>100</v>
      </c>
      <c r="R656" s="140">
        <v>23870</v>
      </c>
      <c r="S656" s="140">
        <f>R656*Q656</f>
        <v>2387000</v>
      </c>
      <c r="T656" s="140">
        <f>S656*1.12</f>
        <v>2673440.0000000005</v>
      </c>
      <c r="U656" s="142">
        <v>2010</v>
      </c>
      <c r="V656" s="143"/>
    </row>
    <row r="657" spans="1:22" s="160" customFormat="1" ht="47.25" customHeight="1">
      <c r="A657" s="129" t="s">
        <v>1594</v>
      </c>
      <c r="B657" s="130" t="s">
        <v>1928</v>
      </c>
      <c r="C657" s="131" t="s">
        <v>1578</v>
      </c>
      <c r="D657" s="156" t="s">
        <v>1595</v>
      </c>
      <c r="E657" s="133" t="s">
        <v>1596</v>
      </c>
      <c r="F657" s="130" t="s">
        <v>1932</v>
      </c>
      <c r="G657" s="134">
        <v>50</v>
      </c>
      <c r="H657" s="135">
        <v>751000000</v>
      </c>
      <c r="I657" s="136" t="s">
        <v>1933</v>
      </c>
      <c r="J657" s="130" t="s">
        <v>2213</v>
      </c>
      <c r="K657" s="179" t="s">
        <v>1954</v>
      </c>
      <c r="L657" s="130" t="s">
        <v>1955</v>
      </c>
      <c r="M657" s="130" t="s">
        <v>1573</v>
      </c>
      <c r="N657" s="130">
        <v>0</v>
      </c>
      <c r="O657" s="138">
        <v>796</v>
      </c>
      <c r="P657" s="130" t="s">
        <v>1957</v>
      </c>
      <c r="Q657" s="227">
        <v>100</v>
      </c>
      <c r="R657" s="140">
        <v>9240</v>
      </c>
      <c r="S657" s="140">
        <f>R657*Q657</f>
        <v>924000</v>
      </c>
      <c r="T657" s="140">
        <f>S657*1.12</f>
        <v>1034880.0000000001</v>
      </c>
      <c r="U657" s="142">
        <v>2010</v>
      </c>
      <c r="V657" s="143"/>
    </row>
    <row r="658" spans="1:22" s="160" customFormat="1" ht="47.25" customHeight="1">
      <c r="A658" s="129" t="s">
        <v>1597</v>
      </c>
      <c r="B658" s="130" t="s">
        <v>1928</v>
      </c>
      <c r="C658" s="131" t="s">
        <v>1560</v>
      </c>
      <c r="D658" s="156" t="s">
        <v>1561</v>
      </c>
      <c r="E658" s="133" t="s">
        <v>1598</v>
      </c>
      <c r="F658" s="130" t="s">
        <v>1932</v>
      </c>
      <c r="G658" s="134">
        <v>50</v>
      </c>
      <c r="H658" s="135">
        <v>751000000</v>
      </c>
      <c r="I658" s="136" t="s">
        <v>1933</v>
      </c>
      <c r="J658" s="130" t="s">
        <v>2213</v>
      </c>
      <c r="K658" s="179" t="s">
        <v>1954</v>
      </c>
      <c r="L658" s="130" t="s">
        <v>1955</v>
      </c>
      <c r="M658" s="130" t="s">
        <v>1573</v>
      </c>
      <c r="N658" s="130">
        <v>0</v>
      </c>
      <c r="O658" s="138">
        <v>796</v>
      </c>
      <c r="P658" s="130" t="s">
        <v>1957</v>
      </c>
      <c r="Q658" s="227">
        <v>200</v>
      </c>
      <c r="R658" s="140">
        <v>1870</v>
      </c>
      <c r="S658" s="140">
        <f>R658*Q658</f>
        <v>374000</v>
      </c>
      <c r="T658" s="140">
        <f>S658*1.12</f>
        <v>418880.00000000006</v>
      </c>
      <c r="U658" s="142">
        <v>2010</v>
      </c>
      <c r="V658" s="143"/>
    </row>
    <row r="659" spans="1:22" s="123" customFormat="1" ht="47.25" customHeight="1">
      <c r="A659" s="184"/>
      <c r="B659" s="124" t="s">
        <v>1599</v>
      </c>
      <c r="C659" s="144"/>
      <c r="D659" s="164"/>
      <c r="E659" s="164"/>
      <c r="G659" s="185"/>
      <c r="H659" s="163"/>
      <c r="I659" s="164"/>
      <c r="K659" s="230"/>
      <c r="O659" s="165"/>
      <c r="Q659" s="231"/>
      <c r="R659" s="167"/>
      <c r="S659" s="167"/>
      <c r="T659" s="167"/>
      <c r="U659" s="128"/>
      <c r="V659" s="149"/>
    </row>
    <row r="660" spans="1:22" s="241" customFormat="1" ht="47.25" customHeight="1">
      <c r="A660" s="129" t="s">
        <v>1600</v>
      </c>
      <c r="B660" s="232" t="s">
        <v>1928</v>
      </c>
      <c r="C660" s="233" t="s">
        <v>1601</v>
      </c>
      <c r="D660" s="234" t="s">
        <v>1602</v>
      </c>
      <c r="E660" s="235" t="s">
        <v>1602</v>
      </c>
      <c r="F660" s="236" t="s">
        <v>2262</v>
      </c>
      <c r="G660" s="236">
        <v>0</v>
      </c>
      <c r="H660" s="135">
        <v>751000000</v>
      </c>
      <c r="I660" s="179" t="s">
        <v>1933</v>
      </c>
      <c r="J660" s="130" t="s">
        <v>1982</v>
      </c>
      <c r="K660" s="179" t="s">
        <v>1954</v>
      </c>
      <c r="L660" s="130" t="s">
        <v>1955</v>
      </c>
      <c r="M660" s="130" t="s">
        <v>1603</v>
      </c>
      <c r="N660" s="130">
        <v>0</v>
      </c>
      <c r="O660" s="236">
        <v>736</v>
      </c>
      <c r="P660" s="236" t="s">
        <v>1065</v>
      </c>
      <c r="Q660" s="237">
        <v>150</v>
      </c>
      <c r="R660" s="238">
        <v>23100.000000000004</v>
      </c>
      <c r="S660" s="239">
        <f aca="true" t="shared" si="52" ref="S660:S711">R660*Q660</f>
        <v>3465000.0000000005</v>
      </c>
      <c r="T660" s="239">
        <f aca="true" t="shared" si="53" ref="T660:T711">S660*1.12</f>
        <v>3880800.000000001</v>
      </c>
      <c r="U660" s="236">
        <v>2011</v>
      </c>
      <c r="V660" s="240"/>
    </row>
    <row r="661" spans="1:22" s="241" customFormat="1" ht="47.25" customHeight="1">
      <c r="A661" s="129" t="s">
        <v>1604</v>
      </c>
      <c r="B661" s="232" t="s">
        <v>1928</v>
      </c>
      <c r="C661" s="233" t="s">
        <v>1601</v>
      </c>
      <c r="D661" s="234" t="s">
        <v>1605</v>
      </c>
      <c r="E661" s="235" t="s">
        <v>1605</v>
      </c>
      <c r="F661" s="236" t="s">
        <v>2262</v>
      </c>
      <c r="G661" s="236">
        <v>0</v>
      </c>
      <c r="H661" s="135">
        <v>751000000</v>
      </c>
      <c r="I661" s="179" t="s">
        <v>1933</v>
      </c>
      <c r="J661" s="130" t="s">
        <v>1982</v>
      </c>
      <c r="K661" s="179" t="s">
        <v>1954</v>
      </c>
      <c r="L661" s="130" t="s">
        <v>1955</v>
      </c>
      <c r="M661" s="130" t="s">
        <v>1603</v>
      </c>
      <c r="N661" s="130">
        <v>0</v>
      </c>
      <c r="O661" s="236">
        <v>736</v>
      </c>
      <c r="P661" s="236" t="s">
        <v>1065</v>
      </c>
      <c r="Q661" s="237">
        <v>150</v>
      </c>
      <c r="R661" s="238">
        <v>26400.000000000004</v>
      </c>
      <c r="S661" s="239">
        <f t="shared" si="52"/>
        <v>3960000.0000000005</v>
      </c>
      <c r="T661" s="239">
        <f t="shared" si="53"/>
        <v>4435200.000000001</v>
      </c>
      <c r="U661" s="236">
        <v>2011</v>
      </c>
      <c r="V661" s="240"/>
    </row>
    <row r="662" spans="1:22" s="241" customFormat="1" ht="47.25" customHeight="1">
      <c r="A662" s="129" t="s">
        <v>1606</v>
      </c>
      <c r="B662" s="232" t="s">
        <v>1928</v>
      </c>
      <c r="C662" s="233" t="s">
        <v>1607</v>
      </c>
      <c r="D662" s="234" t="s">
        <v>1608</v>
      </c>
      <c r="E662" s="235" t="s">
        <v>1608</v>
      </c>
      <c r="F662" s="236" t="s">
        <v>2262</v>
      </c>
      <c r="G662" s="236">
        <v>0</v>
      </c>
      <c r="H662" s="135">
        <v>751000000</v>
      </c>
      <c r="I662" s="179" t="s">
        <v>1933</v>
      </c>
      <c r="J662" s="130" t="s">
        <v>1982</v>
      </c>
      <c r="K662" s="179" t="s">
        <v>1954</v>
      </c>
      <c r="L662" s="130" t="s">
        <v>1955</v>
      </c>
      <c r="M662" s="130" t="s">
        <v>1603</v>
      </c>
      <c r="N662" s="130">
        <v>0</v>
      </c>
      <c r="O662" s="138">
        <v>796</v>
      </c>
      <c r="P662" s="130" t="s">
        <v>1957</v>
      </c>
      <c r="Q662" s="237">
        <v>98000</v>
      </c>
      <c r="R662" s="238">
        <v>6.930000000000001</v>
      </c>
      <c r="S662" s="239"/>
      <c r="T662" s="239"/>
      <c r="U662" s="236">
        <v>2011</v>
      </c>
      <c r="V662" s="240"/>
    </row>
    <row r="663" spans="1:22" s="241" customFormat="1" ht="47.25" customHeight="1">
      <c r="A663" s="129" t="s">
        <v>2730</v>
      </c>
      <c r="B663" s="232" t="s">
        <v>1928</v>
      </c>
      <c r="C663" s="233" t="s">
        <v>1607</v>
      </c>
      <c r="D663" s="234" t="s">
        <v>1608</v>
      </c>
      <c r="E663" s="235" t="s">
        <v>1608</v>
      </c>
      <c r="F663" s="236" t="s">
        <v>2262</v>
      </c>
      <c r="G663" s="236">
        <v>0</v>
      </c>
      <c r="H663" s="135">
        <v>751000000</v>
      </c>
      <c r="I663" s="179" t="s">
        <v>1933</v>
      </c>
      <c r="J663" s="130" t="s">
        <v>2380</v>
      </c>
      <c r="K663" s="179" t="s">
        <v>1954</v>
      </c>
      <c r="L663" s="130" t="s">
        <v>1955</v>
      </c>
      <c r="M663" s="130" t="s">
        <v>2729</v>
      </c>
      <c r="N663" s="130">
        <v>0</v>
      </c>
      <c r="O663" s="138">
        <v>796</v>
      </c>
      <c r="P663" s="130" t="s">
        <v>1957</v>
      </c>
      <c r="Q663" s="237">
        <v>40000</v>
      </c>
      <c r="R663" s="238">
        <v>6.3</v>
      </c>
      <c r="S663" s="239">
        <f>252000+679140</f>
        <v>931140</v>
      </c>
      <c r="T663" s="239">
        <f>S663*1.12</f>
        <v>1042876.8</v>
      </c>
      <c r="U663" s="236">
        <v>2011</v>
      </c>
      <c r="V663" s="240"/>
    </row>
    <row r="664" spans="1:22" s="241" customFormat="1" ht="47.25" customHeight="1">
      <c r="A664" s="129" t="s">
        <v>1609</v>
      </c>
      <c r="B664" s="232" t="s">
        <v>1928</v>
      </c>
      <c r="C664" s="233" t="s">
        <v>1607</v>
      </c>
      <c r="D664" s="234" t="s">
        <v>1610</v>
      </c>
      <c r="E664" s="235" t="s">
        <v>1610</v>
      </c>
      <c r="F664" s="236" t="s">
        <v>2262</v>
      </c>
      <c r="G664" s="236">
        <v>0</v>
      </c>
      <c r="H664" s="135">
        <v>751000000</v>
      </c>
      <c r="I664" s="179" t="s">
        <v>1933</v>
      </c>
      <c r="J664" s="130" t="s">
        <v>1982</v>
      </c>
      <c r="K664" s="179" t="s">
        <v>1954</v>
      </c>
      <c r="L664" s="130" t="s">
        <v>1955</v>
      </c>
      <c r="M664" s="130" t="s">
        <v>1603</v>
      </c>
      <c r="N664" s="130">
        <v>0</v>
      </c>
      <c r="O664" s="138">
        <v>796</v>
      </c>
      <c r="P664" s="130" t="s">
        <v>1957</v>
      </c>
      <c r="Q664" s="237">
        <v>131700</v>
      </c>
      <c r="R664" s="238">
        <v>27.500000000000004</v>
      </c>
      <c r="S664" s="239"/>
      <c r="T664" s="239"/>
      <c r="U664" s="236">
        <v>2011</v>
      </c>
      <c r="V664" s="240"/>
    </row>
    <row r="665" spans="1:22" s="241" customFormat="1" ht="47.25" customHeight="1">
      <c r="A665" s="129" t="s">
        <v>2724</v>
      </c>
      <c r="B665" s="232" t="s">
        <v>1928</v>
      </c>
      <c r="C665" s="233" t="s">
        <v>1607</v>
      </c>
      <c r="D665" s="234" t="s">
        <v>1610</v>
      </c>
      <c r="E665" s="235" t="s">
        <v>1610</v>
      </c>
      <c r="F665" s="236" t="s">
        <v>2262</v>
      </c>
      <c r="G665" s="236">
        <v>0</v>
      </c>
      <c r="H665" s="135">
        <v>751000000</v>
      </c>
      <c r="I665" s="179" t="s">
        <v>1933</v>
      </c>
      <c r="J665" s="130" t="s">
        <v>2380</v>
      </c>
      <c r="K665" s="179" t="s">
        <v>1954</v>
      </c>
      <c r="L665" s="130" t="s">
        <v>1955</v>
      </c>
      <c r="M665" s="130" t="s">
        <v>2727</v>
      </c>
      <c r="N665" s="240">
        <v>0</v>
      </c>
      <c r="O665" s="138">
        <v>796</v>
      </c>
      <c r="P665" s="130" t="s">
        <v>1957</v>
      </c>
      <c r="Q665" s="240">
        <v>70000</v>
      </c>
      <c r="R665" s="238">
        <v>33</v>
      </c>
      <c r="S665" s="239">
        <f>2310000+3621750</f>
        <v>5931750</v>
      </c>
      <c r="T665" s="239">
        <f>S665*1.12</f>
        <v>6643560.000000001</v>
      </c>
      <c r="U665" s="240"/>
      <c r="V665" s="240"/>
    </row>
    <row r="666" spans="1:22" s="241" customFormat="1" ht="47.25" customHeight="1">
      <c r="A666" s="129" t="s">
        <v>1611</v>
      </c>
      <c r="B666" s="232" t="s">
        <v>1928</v>
      </c>
      <c r="C666" s="233" t="s">
        <v>1607</v>
      </c>
      <c r="D666" s="234" t="s">
        <v>1612</v>
      </c>
      <c r="E666" s="235" t="s">
        <v>1612</v>
      </c>
      <c r="F666" s="236" t="s">
        <v>2262</v>
      </c>
      <c r="G666" s="236">
        <v>0</v>
      </c>
      <c r="H666" s="135">
        <v>751000000</v>
      </c>
      <c r="I666" s="179" t="s">
        <v>1933</v>
      </c>
      <c r="J666" s="130" t="s">
        <v>1982</v>
      </c>
      <c r="K666" s="179" t="s">
        <v>1954</v>
      </c>
      <c r="L666" s="130" t="s">
        <v>1955</v>
      </c>
      <c r="M666" s="130" t="s">
        <v>1603</v>
      </c>
      <c r="N666" s="130">
        <v>0</v>
      </c>
      <c r="O666" s="138">
        <v>796</v>
      </c>
      <c r="P666" s="130" t="s">
        <v>1957</v>
      </c>
      <c r="Q666" s="237">
        <v>21000</v>
      </c>
      <c r="R666" s="238">
        <v>49.50000000000001</v>
      </c>
      <c r="S666" s="239">
        <f t="shared" si="52"/>
        <v>1039500.0000000001</v>
      </c>
      <c r="T666" s="239">
        <f t="shared" si="53"/>
        <v>1164240.0000000002</v>
      </c>
      <c r="U666" s="236">
        <v>2011</v>
      </c>
      <c r="V666" s="240"/>
    </row>
    <row r="667" spans="1:22" s="241" customFormat="1" ht="47.25" customHeight="1">
      <c r="A667" s="129" t="s">
        <v>1613</v>
      </c>
      <c r="B667" s="232" t="s">
        <v>1928</v>
      </c>
      <c r="C667" s="233" t="s">
        <v>1607</v>
      </c>
      <c r="D667" s="234" t="s">
        <v>1614</v>
      </c>
      <c r="E667" s="235" t="s">
        <v>1614</v>
      </c>
      <c r="F667" s="130" t="s">
        <v>1932</v>
      </c>
      <c r="G667" s="236">
        <v>0</v>
      </c>
      <c r="H667" s="135">
        <v>751000000</v>
      </c>
      <c r="I667" s="179" t="s">
        <v>1933</v>
      </c>
      <c r="J667" s="130" t="s">
        <v>1982</v>
      </c>
      <c r="K667" s="179" t="s">
        <v>1954</v>
      </c>
      <c r="L667" s="130" t="s">
        <v>1955</v>
      </c>
      <c r="M667" s="130" t="s">
        <v>1603</v>
      </c>
      <c r="N667" s="130">
        <v>0</v>
      </c>
      <c r="O667" s="138">
        <v>796</v>
      </c>
      <c r="P667" s="130" t="s">
        <v>1957</v>
      </c>
      <c r="Q667" s="237">
        <v>64400</v>
      </c>
      <c r="R667" s="238">
        <v>126.50000000000001</v>
      </c>
      <c r="S667" s="239"/>
      <c r="T667" s="239"/>
      <c r="U667" s="236">
        <v>2011</v>
      </c>
      <c r="V667" s="240"/>
    </row>
    <row r="668" spans="1:22" s="241" customFormat="1" ht="47.25" customHeight="1">
      <c r="A668" s="129" t="s">
        <v>2723</v>
      </c>
      <c r="B668" s="232" t="s">
        <v>1928</v>
      </c>
      <c r="C668" s="233" t="s">
        <v>1607</v>
      </c>
      <c r="D668" s="234" t="s">
        <v>1614</v>
      </c>
      <c r="E668" s="235" t="s">
        <v>1614</v>
      </c>
      <c r="F668" s="130" t="s">
        <v>1932</v>
      </c>
      <c r="G668" s="236"/>
      <c r="H668" s="135">
        <v>751000000</v>
      </c>
      <c r="I668" s="179" t="s">
        <v>1933</v>
      </c>
      <c r="J668" s="130" t="s">
        <v>2380</v>
      </c>
      <c r="K668" s="179" t="s">
        <v>1954</v>
      </c>
      <c r="L668" s="130" t="s">
        <v>1955</v>
      </c>
      <c r="M668" s="130" t="s">
        <v>2727</v>
      </c>
      <c r="N668" s="130">
        <v>0</v>
      </c>
      <c r="O668" s="138">
        <v>796</v>
      </c>
      <c r="P668" s="130" t="s">
        <v>1957</v>
      </c>
      <c r="Q668" s="237">
        <v>35000</v>
      </c>
      <c r="R668" s="238">
        <f>S668/Q668</f>
        <v>372.76</v>
      </c>
      <c r="S668" s="239">
        <f>4900000+8146600</f>
        <v>13046600</v>
      </c>
      <c r="T668" s="239">
        <f>S668*1.12</f>
        <v>14612192.000000002</v>
      </c>
      <c r="U668" s="236">
        <v>2011</v>
      </c>
      <c r="V668" s="240"/>
    </row>
    <row r="669" spans="1:22" s="241" customFormat="1" ht="47.25" customHeight="1">
      <c r="A669" s="129" t="s">
        <v>1615</v>
      </c>
      <c r="B669" s="232" t="s">
        <v>1928</v>
      </c>
      <c r="C669" s="233" t="s">
        <v>1607</v>
      </c>
      <c r="D669" s="234" t="s">
        <v>1616</v>
      </c>
      <c r="E669" s="235" t="s">
        <v>1616</v>
      </c>
      <c r="F669" s="236" t="s">
        <v>2262</v>
      </c>
      <c r="G669" s="236">
        <v>0</v>
      </c>
      <c r="H669" s="135">
        <v>751000000</v>
      </c>
      <c r="I669" s="179" t="s">
        <v>1933</v>
      </c>
      <c r="J669" s="130" t="s">
        <v>1982</v>
      </c>
      <c r="K669" s="179" t="s">
        <v>1954</v>
      </c>
      <c r="L669" s="130" t="s">
        <v>1955</v>
      </c>
      <c r="M669" s="130" t="s">
        <v>1603</v>
      </c>
      <c r="N669" s="130">
        <v>0</v>
      </c>
      <c r="O669" s="138">
        <v>796</v>
      </c>
      <c r="P669" s="130" t="s">
        <v>1957</v>
      </c>
      <c r="Q669" s="237">
        <v>279500</v>
      </c>
      <c r="R669" s="238">
        <v>6.930000000000001</v>
      </c>
      <c r="S669" s="239"/>
      <c r="T669" s="239"/>
      <c r="U669" s="236">
        <v>2011</v>
      </c>
      <c r="V669" s="240"/>
    </row>
    <row r="670" spans="1:22" s="241" customFormat="1" ht="47.25" customHeight="1">
      <c r="A670" s="129" t="s">
        <v>2726</v>
      </c>
      <c r="B670" s="232" t="s">
        <v>1928</v>
      </c>
      <c r="C670" s="233" t="s">
        <v>1607</v>
      </c>
      <c r="D670" s="234" t="s">
        <v>1616</v>
      </c>
      <c r="E670" s="235" t="s">
        <v>1616</v>
      </c>
      <c r="F670" s="236" t="s">
        <v>2262</v>
      </c>
      <c r="G670" s="236">
        <v>0</v>
      </c>
      <c r="H670" s="135">
        <v>751000000</v>
      </c>
      <c r="I670" s="179" t="s">
        <v>1933</v>
      </c>
      <c r="J670" s="130" t="s">
        <v>2380</v>
      </c>
      <c r="K670" s="179" t="s">
        <v>1954</v>
      </c>
      <c r="L670" s="130" t="s">
        <v>1955</v>
      </c>
      <c r="M670" s="130" t="s">
        <v>2727</v>
      </c>
      <c r="N670" s="130">
        <v>0</v>
      </c>
      <c r="O670" s="138">
        <v>796</v>
      </c>
      <c r="P670" s="130" t="s">
        <v>1957</v>
      </c>
      <c r="Q670" s="237">
        <v>6000</v>
      </c>
      <c r="R670" s="238">
        <v>6.3</v>
      </c>
      <c r="S670" s="239">
        <f>37800+1936935</f>
        <v>1974735</v>
      </c>
      <c r="T670" s="239">
        <f>S670*1.12</f>
        <v>2211703.2</v>
      </c>
      <c r="U670" s="236">
        <v>2011</v>
      </c>
      <c r="V670" s="240"/>
    </row>
    <row r="671" spans="1:22" s="241" customFormat="1" ht="47.25" customHeight="1">
      <c r="A671" s="129" t="s">
        <v>1617</v>
      </c>
      <c r="B671" s="232" t="s">
        <v>1928</v>
      </c>
      <c r="C671" s="233" t="s">
        <v>1607</v>
      </c>
      <c r="D671" s="234" t="s">
        <v>1618</v>
      </c>
      <c r="E671" s="235" t="s">
        <v>1618</v>
      </c>
      <c r="F671" s="236" t="s">
        <v>2262</v>
      </c>
      <c r="G671" s="236">
        <v>0</v>
      </c>
      <c r="H671" s="135">
        <v>751000000</v>
      </c>
      <c r="I671" s="179" t="s">
        <v>1933</v>
      </c>
      <c r="J671" s="130" t="s">
        <v>1982</v>
      </c>
      <c r="K671" s="179" t="s">
        <v>1954</v>
      </c>
      <c r="L671" s="130" t="s">
        <v>1955</v>
      </c>
      <c r="M671" s="130" t="s">
        <v>1603</v>
      </c>
      <c r="N671" s="130">
        <v>0</v>
      </c>
      <c r="O671" s="138">
        <v>796</v>
      </c>
      <c r="P671" s="130" t="s">
        <v>1957</v>
      </c>
      <c r="Q671" s="237">
        <v>110000</v>
      </c>
      <c r="R671" s="238">
        <v>2.2</v>
      </c>
      <c r="S671" s="239"/>
      <c r="T671" s="239"/>
      <c r="U671" s="236">
        <v>2011</v>
      </c>
      <c r="V671" s="240"/>
    </row>
    <row r="672" spans="1:22" s="241" customFormat="1" ht="47.25" customHeight="1">
      <c r="A672" s="129" t="s">
        <v>2728</v>
      </c>
      <c r="B672" s="232" t="s">
        <v>1928</v>
      </c>
      <c r="C672" s="233" t="s">
        <v>1607</v>
      </c>
      <c r="D672" s="234" t="s">
        <v>1618</v>
      </c>
      <c r="E672" s="235" t="s">
        <v>1618</v>
      </c>
      <c r="F672" s="236" t="s">
        <v>2262</v>
      </c>
      <c r="G672" s="236">
        <v>0</v>
      </c>
      <c r="H672" s="135">
        <v>751000000</v>
      </c>
      <c r="I672" s="179" t="s">
        <v>1933</v>
      </c>
      <c r="J672" s="130" t="s">
        <v>2380</v>
      </c>
      <c r="K672" s="179" t="s">
        <v>1954</v>
      </c>
      <c r="L672" s="130" t="s">
        <v>1955</v>
      </c>
      <c r="M672" s="130" t="s">
        <v>2729</v>
      </c>
      <c r="N672" s="130">
        <v>0</v>
      </c>
      <c r="O672" s="138">
        <v>796</v>
      </c>
      <c r="P672" s="130" t="s">
        <v>1957</v>
      </c>
      <c r="Q672" s="237">
        <v>40000</v>
      </c>
      <c r="R672" s="238">
        <v>2</v>
      </c>
      <c r="S672" s="239">
        <f>80192+242000</f>
        <v>322192</v>
      </c>
      <c r="T672" s="239">
        <f>S672*1.12</f>
        <v>360855.04000000004</v>
      </c>
      <c r="U672" s="236">
        <v>2011</v>
      </c>
      <c r="V672" s="240"/>
    </row>
    <row r="673" spans="1:22" s="241" customFormat="1" ht="47.25" customHeight="1">
      <c r="A673" s="129" t="s">
        <v>1619</v>
      </c>
      <c r="B673" s="232" t="s">
        <v>1928</v>
      </c>
      <c r="C673" s="233" t="s">
        <v>1607</v>
      </c>
      <c r="D673" s="234" t="s">
        <v>1620</v>
      </c>
      <c r="E673" s="235" t="s">
        <v>1620</v>
      </c>
      <c r="F673" s="236" t="s">
        <v>2262</v>
      </c>
      <c r="G673" s="236">
        <v>0</v>
      </c>
      <c r="H673" s="135">
        <v>751000000</v>
      </c>
      <c r="I673" s="179" t="s">
        <v>1933</v>
      </c>
      <c r="J673" s="130" t="s">
        <v>1982</v>
      </c>
      <c r="K673" s="179" t="s">
        <v>1954</v>
      </c>
      <c r="L673" s="130" t="s">
        <v>1955</v>
      </c>
      <c r="M673" s="130" t="s">
        <v>1603</v>
      </c>
      <c r="N673" s="130">
        <v>0</v>
      </c>
      <c r="O673" s="138">
        <v>796</v>
      </c>
      <c r="P673" s="130" t="s">
        <v>1957</v>
      </c>
      <c r="Q673" s="237">
        <v>5000</v>
      </c>
      <c r="R673" s="238">
        <v>6.930000000000001</v>
      </c>
      <c r="S673" s="239">
        <f t="shared" si="52"/>
        <v>34650</v>
      </c>
      <c r="T673" s="239">
        <f t="shared" si="53"/>
        <v>38808.00000000001</v>
      </c>
      <c r="U673" s="236">
        <v>2011</v>
      </c>
      <c r="V673" s="240"/>
    </row>
    <row r="674" spans="1:22" s="241" customFormat="1" ht="47.25" customHeight="1">
      <c r="A674" s="129" t="s">
        <v>1621</v>
      </c>
      <c r="B674" s="232" t="s">
        <v>1928</v>
      </c>
      <c r="C674" s="233" t="s">
        <v>1607</v>
      </c>
      <c r="D674" s="234" t="s">
        <v>1622</v>
      </c>
      <c r="E674" s="235" t="s">
        <v>1622</v>
      </c>
      <c r="F674" s="236" t="s">
        <v>2262</v>
      </c>
      <c r="G674" s="236">
        <v>0</v>
      </c>
      <c r="H674" s="135">
        <v>751000000</v>
      </c>
      <c r="I674" s="179" t="s">
        <v>1933</v>
      </c>
      <c r="J674" s="130" t="s">
        <v>1982</v>
      </c>
      <c r="K674" s="179" t="s">
        <v>1954</v>
      </c>
      <c r="L674" s="130" t="s">
        <v>1955</v>
      </c>
      <c r="M674" s="130" t="s">
        <v>1603</v>
      </c>
      <c r="N674" s="130">
        <v>0</v>
      </c>
      <c r="O674" s="138">
        <v>796</v>
      </c>
      <c r="P674" s="130" t="s">
        <v>1957</v>
      </c>
      <c r="Q674" s="237">
        <v>15000</v>
      </c>
      <c r="R674" s="238">
        <v>159.5</v>
      </c>
      <c r="S674" s="239"/>
      <c r="T674" s="239"/>
      <c r="U674" s="236">
        <v>2011</v>
      </c>
      <c r="V674" s="240"/>
    </row>
    <row r="675" spans="1:22" s="241" customFormat="1" ht="47.25" customHeight="1">
      <c r="A675" s="129" t="s">
        <v>2725</v>
      </c>
      <c r="B675" s="232" t="s">
        <v>1928</v>
      </c>
      <c r="C675" s="233" t="s">
        <v>1607</v>
      </c>
      <c r="D675" s="234" t="s">
        <v>1622</v>
      </c>
      <c r="E675" s="235" t="s">
        <v>1622</v>
      </c>
      <c r="F675" s="236" t="s">
        <v>2262</v>
      </c>
      <c r="G675" s="236">
        <v>0</v>
      </c>
      <c r="H675" s="135">
        <v>751000000</v>
      </c>
      <c r="I675" s="179" t="s">
        <v>1933</v>
      </c>
      <c r="J675" s="130" t="s">
        <v>2380</v>
      </c>
      <c r="K675" s="179" t="s">
        <v>1954</v>
      </c>
      <c r="L675" s="130" t="s">
        <v>1955</v>
      </c>
      <c r="M675" s="130" t="s">
        <v>2727</v>
      </c>
      <c r="N675" s="130">
        <v>0</v>
      </c>
      <c r="O675" s="138">
        <v>796</v>
      </c>
      <c r="P675" s="130" t="s">
        <v>1957</v>
      </c>
      <c r="Q675" s="237">
        <v>25000</v>
      </c>
      <c r="R675" s="238">
        <v>160</v>
      </c>
      <c r="S675" s="239">
        <f>4000080+2392500</f>
        <v>6392580</v>
      </c>
      <c r="T675" s="239">
        <f t="shared" si="53"/>
        <v>7159689.600000001</v>
      </c>
      <c r="U675" s="236">
        <v>2011</v>
      </c>
      <c r="V675" s="240"/>
    </row>
    <row r="676" spans="1:22" s="241" customFormat="1" ht="47.25" customHeight="1">
      <c r="A676" s="129" t="s">
        <v>1623</v>
      </c>
      <c r="B676" s="232" t="s">
        <v>1928</v>
      </c>
      <c r="C676" s="233" t="s">
        <v>1607</v>
      </c>
      <c r="D676" s="234" t="s">
        <v>1624</v>
      </c>
      <c r="E676" s="235" t="s">
        <v>1625</v>
      </c>
      <c r="F676" s="236" t="s">
        <v>2262</v>
      </c>
      <c r="G676" s="236">
        <v>0</v>
      </c>
      <c r="H676" s="135">
        <v>751000000</v>
      </c>
      <c r="I676" s="179" t="s">
        <v>1933</v>
      </c>
      <c r="J676" s="130" t="s">
        <v>1982</v>
      </c>
      <c r="K676" s="179" t="s">
        <v>1954</v>
      </c>
      <c r="L676" s="130" t="s">
        <v>1955</v>
      </c>
      <c r="M676" s="130" t="s">
        <v>1603</v>
      </c>
      <c r="N676" s="130">
        <v>0</v>
      </c>
      <c r="O676" s="138">
        <v>796</v>
      </c>
      <c r="P676" s="130" t="s">
        <v>1957</v>
      </c>
      <c r="Q676" s="237">
        <v>9000</v>
      </c>
      <c r="R676" s="238">
        <v>44</v>
      </c>
      <c r="S676" s="239">
        <f t="shared" si="52"/>
        <v>396000</v>
      </c>
      <c r="T676" s="239">
        <f t="shared" si="53"/>
        <v>443520.00000000006</v>
      </c>
      <c r="U676" s="236">
        <v>2011</v>
      </c>
      <c r="V676" s="240"/>
    </row>
    <row r="677" spans="1:22" s="241" customFormat="1" ht="47.25" customHeight="1">
      <c r="A677" s="129" t="s">
        <v>1626</v>
      </c>
      <c r="B677" s="232" t="s">
        <v>1928</v>
      </c>
      <c r="C677" s="242" t="s">
        <v>2083</v>
      </c>
      <c r="D677" s="234" t="s">
        <v>1627</v>
      </c>
      <c r="E677" s="235" t="s">
        <v>1627</v>
      </c>
      <c r="F677" s="130" t="s">
        <v>1932</v>
      </c>
      <c r="G677" s="236">
        <v>0</v>
      </c>
      <c r="H677" s="135">
        <v>751000000</v>
      </c>
      <c r="I677" s="179" t="s">
        <v>1933</v>
      </c>
      <c r="J677" s="130" t="s">
        <v>1982</v>
      </c>
      <c r="K677" s="179" t="s">
        <v>1954</v>
      </c>
      <c r="L677" s="130" t="s">
        <v>1955</v>
      </c>
      <c r="M677" s="130" t="s">
        <v>1603</v>
      </c>
      <c r="N677" s="130">
        <v>0</v>
      </c>
      <c r="O677" s="236">
        <v>5111</v>
      </c>
      <c r="P677" s="236" t="s">
        <v>1045</v>
      </c>
      <c r="Q677" s="237">
        <v>121580</v>
      </c>
      <c r="R677" s="238">
        <v>264</v>
      </c>
      <c r="S677" s="239">
        <f t="shared" si="52"/>
        <v>32097120</v>
      </c>
      <c r="T677" s="239">
        <f t="shared" si="53"/>
        <v>35948774.400000006</v>
      </c>
      <c r="U677" s="236">
        <v>2011</v>
      </c>
      <c r="V677" s="240"/>
    </row>
    <row r="678" spans="1:22" s="241" customFormat="1" ht="47.25" customHeight="1">
      <c r="A678" s="129" t="s">
        <v>1628</v>
      </c>
      <c r="B678" s="232" t="s">
        <v>1928</v>
      </c>
      <c r="C678" s="242" t="s">
        <v>2083</v>
      </c>
      <c r="D678" s="234" t="s">
        <v>1629</v>
      </c>
      <c r="E678" s="235" t="s">
        <v>1629</v>
      </c>
      <c r="F678" s="130" t="s">
        <v>1932</v>
      </c>
      <c r="G678" s="236">
        <v>0</v>
      </c>
      <c r="H678" s="135">
        <v>751000000</v>
      </c>
      <c r="I678" s="179" t="s">
        <v>1933</v>
      </c>
      <c r="J678" s="130" t="s">
        <v>1982</v>
      </c>
      <c r="K678" s="179" t="s">
        <v>1954</v>
      </c>
      <c r="L678" s="130" t="s">
        <v>1955</v>
      </c>
      <c r="M678" s="130" t="s">
        <v>1603</v>
      </c>
      <c r="N678" s="130">
        <v>0</v>
      </c>
      <c r="O678" s="236">
        <v>5111</v>
      </c>
      <c r="P678" s="236" t="s">
        <v>1045</v>
      </c>
      <c r="Q678" s="237">
        <v>70150</v>
      </c>
      <c r="R678" s="238">
        <v>253.00000000000003</v>
      </c>
      <c r="S678" s="239">
        <f t="shared" si="52"/>
        <v>17747950.000000004</v>
      </c>
      <c r="T678" s="239">
        <f t="shared" si="53"/>
        <v>19877704.000000007</v>
      </c>
      <c r="U678" s="236">
        <v>2011</v>
      </c>
      <c r="V678" s="240"/>
    </row>
    <row r="679" spans="1:22" s="241" customFormat="1" ht="47.25" customHeight="1">
      <c r="A679" s="129" t="s">
        <v>1630</v>
      </c>
      <c r="B679" s="232" t="s">
        <v>1928</v>
      </c>
      <c r="C679" s="233" t="s">
        <v>1631</v>
      </c>
      <c r="D679" s="234" t="s">
        <v>1632</v>
      </c>
      <c r="E679" s="235" t="s">
        <v>1632</v>
      </c>
      <c r="F679" s="236" t="s">
        <v>2262</v>
      </c>
      <c r="G679" s="236">
        <v>0</v>
      </c>
      <c r="H679" s="135">
        <v>751000000</v>
      </c>
      <c r="I679" s="179" t="s">
        <v>1933</v>
      </c>
      <c r="J679" s="130" t="s">
        <v>1982</v>
      </c>
      <c r="K679" s="179" t="s">
        <v>1954</v>
      </c>
      <c r="L679" s="130" t="s">
        <v>1955</v>
      </c>
      <c r="M679" s="130" t="s">
        <v>1603</v>
      </c>
      <c r="N679" s="130">
        <v>0</v>
      </c>
      <c r="O679" s="236">
        <v>112</v>
      </c>
      <c r="P679" s="236" t="s">
        <v>770</v>
      </c>
      <c r="Q679" s="237">
        <v>215</v>
      </c>
      <c r="R679" s="238">
        <v>1969.0000000000002</v>
      </c>
      <c r="S679" s="239">
        <f t="shared" si="52"/>
        <v>423335.00000000006</v>
      </c>
      <c r="T679" s="239">
        <f t="shared" si="53"/>
        <v>474135.2000000001</v>
      </c>
      <c r="U679" s="236">
        <v>2011</v>
      </c>
      <c r="V679" s="240"/>
    </row>
    <row r="680" spans="1:22" s="241" customFormat="1" ht="47.25" customHeight="1">
      <c r="A680" s="129" t="s">
        <v>1633</v>
      </c>
      <c r="B680" s="232" t="s">
        <v>1928</v>
      </c>
      <c r="C680" s="233" t="s">
        <v>2083</v>
      </c>
      <c r="D680" s="234" t="s">
        <v>1634</v>
      </c>
      <c r="E680" s="235" t="s">
        <v>1634</v>
      </c>
      <c r="F680" s="236" t="s">
        <v>2262</v>
      </c>
      <c r="G680" s="236">
        <v>0</v>
      </c>
      <c r="H680" s="135">
        <v>751000000</v>
      </c>
      <c r="I680" s="179" t="s">
        <v>1933</v>
      </c>
      <c r="J680" s="130" t="s">
        <v>1982</v>
      </c>
      <c r="K680" s="179" t="s">
        <v>1954</v>
      </c>
      <c r="L680" s="130" t="s">
        <v>1955</v>
      </c>
      <c r="M680" s="130" t="s">
        <v>1603</v>
      </c>
      <c r="N680" s="130">
        <v>0</v>
      </c>
      <c r="O680" s="236">
        <v>5111</v>
      </c>
      <c r="P680" s="236" t="s">
        <v>1045</v>
      </c>
      <c r="Q680" s="237">
        <v>100000</v>
      </c>
      <c r="R680" s="238">
        <v>28.6</v>
      </c>
      <c r="S680" s="239">
        <f t="shared" si="52"/>
        <v>2860000</v>
      </c>
      <c r="T680" s="239">
        <f t="shared" si="53"/>
        <v>3203200.0000000005</v>
      </c>
      <c r="U680" s="236">
        <v>2011</v>
      </c>
      <c r="V680" s="240"/>
    </row>
    <row r="681" spans="1:22" s="241" customFormat="1" ht="47.25" customHeight="1">
      <c r="A681" s="129" t="s">
        <v>1635</v>
      </c>
      <c r="B681" s="130" t="s">
        <v>1928</v>
      </c>
      <c r="C681" s="236" t="s">
        <v>1636</v>
      </c>
      <c r="D681" s="234" t="s">
        <v>1637</v>
      </c>
      <c r="E681" s="235" t="s">
        <v>1637</v>
      </c>
      <c r="F681" s="236" t="s">
        <v>2262</v>
      </c>
      <c r="G681" s="236">
        <v>0</v>
      </c>
      <c r="H681" s="135">
        <v>751000000</v>
      </c>
      <c r="I681" s="179" t="s">
        <v>1933</v>
      </c>
      <c r="J681" s="130" t="s">
        <v>1982</v>
      </c>
      <c r="K681" s="179" t="s">
        <v>1954</v>
      </c>
      <c r="L681" s="130" t="s">
        <v>1955</v>
      </c>
      <c r="M681" s="130" t="s">
        <v>1603</v>
      </c>
      <c r="N681" s="130">
        <v>0</v>
      </c>
      <c r="O681" s="138">
        <v>796</v>
      </c>
      <c r="P681" s="130" t="s">
        <v>1957</v>
      </c>
      <c r="Q681" s="237">
        <v>500</v>
      </c>
      <c r="R681" s="238">
        <v>544.5</v>
      </c>
      <c r="S681" s="239">
        <f t="shared" si="52"/>
        <v>272250</v>
      </c>
      <c r="T681" s="239">
        <f t="shared" si="53"/>
        <v>304920</v>
      </c>
      <c r="U681" s="236">
        <v>2011</v>
      </c>
      <c r="V681" s="240"/>
    </row>
    <row r="682" spans="1:22" s="241" customFormat="1" ht="47.25" customHeight="1">
      <c r="A682" s="129" t="s">
        <v>1638</v>
      </c>
      <c r="B682" s="232" t="s">
        <v>1928</v>
      </c>
      <c r="C682" s="242" t="s">
        <v>2076</v>
      </c>
      <c r="D682" s="234" t="s">
        <v>1639</v>
      </c>
      <c r="E682" s="235" t="s">
        <v>1639</v>
      </c>
      <c r="F682" s="236" t="s">
        <v>2262</v>
      </c>
      <c r="G682" s="236">
        <v>0</v>
      </c>
      <c r="H682" s="135">
        <v>751000000</v>
      </c>
      <c r="I682" s="179" t="s">
        <v>1933</v>
      </c>
      <c r="J682" s="130" t="s">
        <v>1982</v>
      </c>
      <c r="K682" s="179" t="s">
        <v>1954</v>
      </c>
      <c r="L682" s="130" t="s">
        <v>1955</v>
      </c>
      <c r="M682" s="130" t="s">
        <v>1603</v>
      </c>
      <c r="N682" s="130">
        <v>0</v>
      </c>
      <c r="O682" s="236">
        <v>715</v>
      </c>
      <c r="P682" s="236" t="s">
        <v>1640</v>
      </c>
      <c r="Q682" s="237">
        <v>12000</v>
      </c>
      <c r="R682" s="238">
        <v>33</v>
      </c>
      <c r="S682" s="239">
        <f t="shared" si="52"/>
        <v>396000</v>
      </c>
      <c r="T682" s="239">
        <f t="shared" si="53"/>
        <v>443520.00000000006</v>
      </c>
      <c r="U682" s="236">
        <v>2011</v>
      </c>
      <c r="V682" s="240"/>
    </row>
    <row r="683" spans="1:22" s="241" customFormat="1" ht="47.25" customHeight="1">
      <c r="A683" s="129" t="s">
        <v>1641</v>
      </c>
      <c r="B683" s="232" t="s">
        <v>1928</v>
      </c>
      <c r="C683" s="242" t="s">
        <v>1491</v>
      </c>
      <c r="D683" s="234" t="s">
        <v>1642</v>
      </c>
      <c r="E683" s="235" t="s">
        <v>1642</v>
      </c>
      <c r="F683" s="236" t="s">
        <v>2262</v>
      </c>
      <c r="G683" s="236">
        <v>0</v>
      </c>
      <c r="H683" s="135">
        <v>751000000</v>
      </c>
      <c r="I683" s="179" t="s">
        <v>1933</v>
      </c>
      <c r="J683" s="130" t="s">
        <v>1982</v>
      </c>
      <c r="K683" s="179" t="s">
        <v>1954</v>
      </c>
      <c r="L683" s="130" t="s">
        <v>1955</v>
      </c>
      <c r="M683" s="130" t="s">
        <v>1603</v>
      </c>
      <c r="N683" s="130">
        <v>0</v>
      </c>
      <c r="O683" s="236">
        <v>715</v>
      </c>
      <c r="P683" s="236" t="s">
        <v>1640</v>
      </c>
      <c r="Q683" s="237">
        <v>12000</v>
      </c>
      <c r="R683" s="238">
        <v>82.5</v>
      </c>
      <c r="S683" s="239">
        <f t="shared" si="52"/>
        <v>990000</v>
      </c>
      <c r="T683" s="239">
        <f t="shared" si="53"/>
        <v>1108800</v>
      </c>
      <c r="U683" s="236">
        <v>2011</v>
      </c>
      <c r="V683" s="240"/>
    </row>
    <row r="684" spans="1:22" s="241" customFormat="1" ht="47.25" customHeight="1">
      <c r="A684" s="129" t="s">
        <v>1643</v>
      </c>
      <c r="B684" s="232" t="s">
        <v>1928</v>
      </c>
      <c r="C684" s="236" t="s">
        <v>1601</v>
      </c>
      <c r="D684" s="234" t="s">
        <v>1644</v>
      </c>
      <c r="E684" s="235" t="s">
        <v>1644</v>
      </c>
      <c r="F684" s="236" t="s">
        <v>2262</v>
      </c>
      <c r="G684" s="236">
        <v>0</v>
      </c>
      <c r="H684" s="135">
        <v>751000000</v>
      </c>
      <c r="I684" s="179" t="s">
        <v>1933</v>
      </c>
      <c r="J684" s="130" t="s">
        <v>1982</v>
      </c>
      <c r="K684" s="179" t="s">
        <v>1954</v>
      </c>
      <c r="L684" s="130" t="s">
        <v>1955</v>
      </c>
      <c r="M684" s="130" t="s">
        <v>1603</v>
      </c>
      <c r="N684" s="130">
        <v>0</v>
      </c>
      <c r="O684" s="236">
        <v>6</v>
      </c>
      <c r="P684" s="236" t="s">
        <v>1645</v>
      </c>
      <c r="Q684" s="237">
        <v>10000</v>
      </c>
      <c r="R684" s="238">
        <v>214.50000000000003</v>
      </c>
      <c r="S684" s="239">
        <f t="shared" si="52"/>
        <v>2145000.0000000005</v>
      </c>
      <c r="T684" s="239">
        <f t="shared" si="53"/>
        <v>2402400.000000001</v>
      </c>
      <c r="U684" s="236">
        <v>2011</v>
      </c>
      <c r="V684" s="240"/>
    </row>
    <row r="685" spans="1:22" s="241" customFormat="1" ht="47.25" customHeight="1">
      <c r="A685" s="129" t="s">
        <v>1646</v>
      </c>
      <c r="B685" s="232" t="s">
        <v>1928</v>
      </c>
      <c r="C685" s="242" t="s">
        <v>1647</v>
      </c>
      <c r="D685" s="234" t="s">
        <v>1648</v>
      </c>
      <c r="E685" s="235" t="s">
        <v>1648</v>
      </c>
      <c r="F685" s="236" t="s">
        <v>2262</v>
      </c>
      <c r="G685" s="236">
        <v>0</v>
      </c>
      <c r="H685" s="135">
        <v>751000000</v>
      </c>
      <c r="I685" s="179" t="s">
        <v>1933</v>
      </c>
      <c r="J685" s="130" t="s">
        <v>1982</v>
      </c>
      <c r="K685" s="179" t="s">
        <v>1954</v>
      </c>
      <c r="L685" s="130" t="s">
        <v>1955</v>
      </c>
      <c r="M685" s="130" t="s">
        <v>1603</v>
      </c>
      <c r="N685" s="130">
        <v>0</v>
      </c>
      <c r="O685" s="138">
        <v>796</v>
      </c>
      <c r="P685" s="130" t="s">
        <v>1957</v>
      </c>
      <c r="Q685" s="237">
        <v>30</v>
      </c>
      <c r="R685" s="238">
        <v>308</v>
      </c>
      <c r="S685" s="239">
        <f t="shared" si="52"/>
        <v>9240</v>
      </c>
      <c r="T685" s="239">
        <f t="shared" si="53"/>
        <v>10348.800000000001</v>
      </c>
      <c r="U685" s="236">
        <v>2011</v>
      </c>
      <c r="V685" s="240"/>
    </row>
    <row r="686" spans="1:22" s="241" customFormat="1" ht="47.25" customHeight="1">
      <c r="A686" s="129" t="s">
        <v>1649</v>
      </c>
      <c r="B686" s="232" t="s">
        <v>1928</v>
      </c>
      <c r="C686" s="242" t="s">
        <v>1650</v>
      </c>
      <c r="D686" s="234" t="s">
        <v>1651</v>
      </c>
      <c r="E686" s="235" t="s">
        <v>1651</v>
      </c>
      <c r="F686" s="236" t="s">
        <v>2262</v>
      </c>
      <c r="G686" s="236">
        <v>0</v>
      </c>
      <c r="H686" s="135">
        <v>751000000</v>
      </c>
      <c r="I686" s="179" t="s">
        <v>1933</v>
      </c>
      <c r="J686" s="130" t="s">
        <v>1982</v>
      </c>
      <c r="K686" s="179" t="s">
        <v>1954</v>
      </c>
      <c r="L686" s="130" t="s">
        <v>1955</v>
      </c>
      <c r="M686" s="130" t="s">
        <v>1603</v>
      </c>
      <c r="N686" s="130">
        <v>0</v>
      </c>
      <c r="O686" s="138">
        <v>796</v>
      </c>
      <c r="P686" s="130" t="s">
        <v>1957</v>
      </c>
      <c r="Q686" s="237">
        <v>500</v>
      </c>
      <c r="R686" s="238">
        <v>207.9</v>
      </c>
      <c r="S686" s="239">
        <f t="shared" si="52"/>
        <v>103950</v>
      </c>
      <c r="T686" s="239">
        <f t="shared" si="53"/>
        <v>116424.00000000001</v>
      </c>
      <c r="U686" s="236">
        <v>2011</v>
      </c>
      <c r="V686" s="240"/>
    </row>
    <row r="687" spans="1:22" s="241" customFormat="1" ht="47.25" customHeight="1">
      <c r="A687" s="129" t="s">
        <v>1652</v>
      </c>
      <c r="B687" s="232" t="s">
        <v>1928</v>
      </c>
      <c r="C687" s="242" t="s">
        <v>1650</v>
      </c>
      <c r="D687" s="234" t="s">
        <v>1653</v>
      </c>
      <c r="E687" s="235" t="s">
        <v>1653</v>
      </c>
      <c r="F687" s="236" t="s">
        <v>2262</v>
      </c>
      <c r="G687" s="236">
        <v>0</v>
      </c>
      <c r="H687" s="135">
        <v>751000000</v>
      </c>
      <c r="I687" s="179" t="s">
        <v>1933</v>
      </c>
      <c r="J687" s="130" t="s">
        <v>1982</v>
      </c>
      <c r="K687" s="179" t="s">
        <v>1954</v>
      </c>
      <c r="L687" s="130" t="s">
        <v>1955</v>
      </c>
      <c r="M687" s="130" t="s">
        <v>1603</v>
      </c>
      <c r="N687" s="130">
        <v>0</v>
      </c>
      <c r="O687" s="138">
        <v>796</v>
      </c>
      <c r="P687" s="130" t="s">
        <v>1957</v>
      </c>
      <c r="Q687" s="237">
        <v>1000</v>
      </c>
      <c r="R687" s="238">
        <v>389.40000000000003</v>
      </c>
      <c r="S687" s="239">
        <f t="shared" si="52"/>
        <v>389400.00000000006</v>
      </c>
      <c r="T687" s="239">
        <f t="shared" si="53"/>
        <v>436128.0000000001</v>
      </c>
      <c r="U687" s="236">
        <v>2011</v>
      </c>
      <c r="V687" s="240"/>
    </row>
    <row r="688" spans="1:22" s="241" customFormat="1" ht="47.25" customHeight="1">
      <c r="A688" s="129" t="s">
        <v>1654</v>
      </c>
      <c r="B688" s="232" t="s">
        <v>1928</v>
      </c>
      <c r="C688" s="242" t="s">
        <v>1650</v>
      </c>
      <c r="D688" s="234" t="s">
        <v>1655</v>
      </c>
      <c r="E688" s="235" t="s">
        <v>1655</v>
      </c>
      <c r="F688" s="236" t="s">
        <v>2262</v>
      </c>
      <c r="G688" s="236">
        <v>0</v>
      </c>
      <c r="H688" s="135">
        <v>751000000</v>
      </c>
      <c r="I688" s="179" t="s">
        <v>1933</v>
      </c>
      <c r="J688" s="130" t="s">
        <v>1982</v>
      </c>
      <c r="K688" s="179" t="s">
        <v>1954</v>
      </c>
      <c r="L688" s="130" t="s">
        <v>1955</v>
      </c>
      <c r="M688" s="130" t="s">
        <v>1603</v>
      </c>
      <c r="N688" s="130">
        <v>0</v>
      </c>
      <c r="O688" s="138">
        <v>796</v>
      </c>
      <c r="P688" s="130" t="s">
        <v>1957</v>
      </c>
      <c r="Q688" s="237">
        <v>1000</v>
      </c>
      <c r="R688" s="238">
        <v>183.70000000000002</v>
      </c>
      <c r="S688" s="239">
        <f t="shared" si="52"/>
        <v>183700.00000000003</v>
      </c>
      <c r="T688" s="239">
        <f t="shared" si="53"/>
        <v>205744.00000000006</v>
      </c>
      <c r="U688" s="236">
        <v>2011</v>
      </c>
      <c r="V688" s="240"/>
    </row>
    <row r="689" spans="1:22" s="241" customFormat="1" ht="47.25" customHeight="1">
      <c r="A689" s="129" t="s">
        <v>1656</v>
      </c>
      <c r="B689" s="232" t="s">
        <v>1928</v>
      </c>
      <c r="C689" s="242" t="s">
        <v>1650</v>
      </c>
      <c r="D689" s="234" t="s">
        <v>1657</v>
      </c>
      <c r="E689" s="235" t="s">
        <v>1657</v>
      </c>
      <c r="F689" s="236" t="s">
        <v>2262</v>
      </c>
      <c r="G689" s="236">
        <v>0</v>
      </c>
      <c r="H689" s="135">
        <v>751000000</v>
      </c>
      <c r="I689" s="179" t="s">
        <v>1933</v>
      </c>
      <c r="J689" s="130" t="s">
        <v>1982</v>
      </c>
      <c r="K689" s="179" t="s">
        <v>1954</v>
      </c>
      <c r="L689" s="130" t="s">
        <v>1955</v>
      </c>
      <c r="M689" s="130" t="s">
        <v>1603</v>
      </c>
      <c r="N689" s="130">
        <v>0</v>
      </c>
      <c r="O689" s="138">
        <v>796</v>
      </c>
      <c r="P689" s="130" t="s">
        <v>1957</v>
      </c>
      <c r="Q689" s="237">
        <v>500</v>
      </c>
      <c r="R689" s="238">
        <v>1401.4</v>
      </c>
      <c r="S689" s="239">
        <f t="shared" si="52"/>
        <v>700700</v>
      </c>
      <c r="T689" s="239">
        <f t="shared" si="53"/>
        <v>784784.0000000001</v>
      </c>
      <c r="U689" s="236">
        <v>2011</v>
      </c>
      <c r="V689" s="240"/>
    </row>
    <row r="690" spans="1:22" s="241" customFormat="1" ht="47.25" customHeight="1">
      <c r="A690" s="129" t="s">
        <v>1658</v>
      </c>
      <c r="B690" s="232" t="s">
        <v>1928</v>
      </c>
      <c r="C690" s="242" t="s">
        <v>1650</v>
      </c>
      <c r="D690" s="234" t="s">
        <v>1659</v>
      </c>
      <c r="E690" s="235" t="s">
        <v>1659</v>
      </c>
      <c r="F690" s="236" t="s">
        <v>2262</v>
      </c>
      <c r="G690" s="236">
        <v>0</v>
      </c>
      <c r="H690" s="135">
        <v>751000000</v>
      </c>
      <c r="I690" s="179" t="s">
        <v>1933</v>
      </c>
      <c r="J690" s="130" t="s">
        <v>1982</v>
      </c>
      <c r="K690" s="179" t="s">
        <v>1954</v>
      </c>
      <c r="L690" s="130" t="s">
        <v>1955</v>
      </c>
      <c r="M690" s="130" t="s">
        <v>1603</v>
      </c>
      <c r="N690" s="130">
        <v>0</v>
      </c>
      <c r="O690" s="138">
        <v>796</v>
      </c>
      <c r="P690" s="130" t="s">
        <v>1957</v>
      </c>
      <c r="Q690" s="237">
        <v>750</v>
      </c>
      <c r="R690" s="238">
        <v>183.70000000000002</v>
      </c>
      <c r="S690" s="239">
        <f t="shared" si="52"/>
        <v>137775</v>
      </c>
      <c r="T690" s="239">
        <f t="shared" si="53"/>
        <v>154308.00000000003</v>
      </c>
      <c r="U690" s="236">
        <v>2011</v>
      </c>
      <c r="V690" s="240"/>
    </row>
    <row r="691" spans="1:22" s="241" customFormat="1" ht="47.25" customHeight="1">
      <c r="A691" s="129" t="s">
        <v>1660</v>
      </c>
      <c r="B691" s="232" t="s">
        <v>1928</v>
      </c>
      <c r="C691" s="233" t="s">
        <v>1631</v>
      </c>
      <c r="D691" s="234" t="s">
        <v>1661</v>
      </c>
      <c r="E691" s="235" t="s">
        <v>1661</v>
      </c>
      <c r="F691" s="236" t="s">
        <v>2262</v>
      </c>
      <c r="G691" s="236">
        <v>0</v>
      </c>
      <c r="H691" s="135">
        <v>751000000</v>
      </c>
      <c r="I691" s="179" t="s">
        <v>1933</v>
      </c>
      <c r="J691" s="130" t="s">
        <v>1982</v>
      </c>
      <c r="K691" s="179" t="s">
        <v>1954</v>
      </c>
      <c r="L691" s="130" t="s">
        <v>1955</v>
      </c>
      <c r="M691" s="130" t="s">
        <v>1603</v>
      </c>
      <c r="N691" s="130">
        <v>0</v>
      </c>
      <c r="O691" s="138">
        <v>796</v>
      </c>
      <c r="P691" s="130" t="s">
        <v>1957</v>
      </c>
      <c r="Q691" s="237">
        <v>1800</v>
      </c>
      <c r="R691" s="238">
        <v>352</v>
      </c>
      <c r="S691" s="239">
        <f t="shared" si="52"/>
        <v>633600</v>
      </c>
      <c r="T691" s="239">
        <f t="shared" si="53"/>
        <v>709632.0000000001</v>
      </c>
      <c r="U691" s="236">
        <v>2011</v>
      </c>
      <c r="V691" s="240"/>
    </row>
    <row r="692" spans="1:22" s="241" customFormat="1" ht="47.25" customHeight="1">
      <c r="A692" s="129" t="s">
        <v>1662</v>
      </c>
      <c r="B692" s="232" t="s">
        <v>1928</v>
      </c>
      <c r="C692" s="233" t="s">
        <v>1631</v>
      </c>
      <c r="D692" s="234" t="s">
        <v>1663</v>
      </c>
      <c r="E692" s="235" t="s">
        <v>1664</v>
      </c>
      <c r="F692" s="236" t="s">
        <v>2262</v>
      </c>
      <c r="G692" s="236">
        <v>0</v>
      </c>
      <c r="H692" s="135">
        <v>751000000</v>
      </c>
      <c r="I692" s="179" t="s">
        <v>1933</v>
      </c>
      <c r="J692" s="130" t="s">
        <v>1982</v>
      </c>
      <c r="K692" s="179" t="s">
        <v>1954</v>
      </c>
      <c r="L692" s="130" t="s">
        <v>1955</v>
      </c>
      <c r="M692" s="130" t="s">
        <v>1603</v>
      </c>
      <c r="N692" s="130">
        <v>0</v>
      </c>
      <c r="O692" s="138">
        <v>796</v>
      </c>
      <c r="P692" s="130" t="s">
        <v>1957</v>
      </c>
      <c r="Q692" s="237">
        <v>800</v>
      </c>
      <c r="R692" s="238">
        <v>418.00000000000006</v>
      </c>
      <c r="S692" s="239">
        <f t="shared" si="52"/>
        <v>334400.00000000006</v>
      </c>
      <c r="T692" s="239">
        <f t="shared" si="53"/>
        <v>374528.0000000001</v>
      </c>
      <c r="U692" s="236">
        <v>2011</v>
      </c>
      <c r="V692" s="240"/>
    </row>
    <row r="693" spans="1:22" s="241" customFormat="1" ht="47.25" customHeight="1">
      <c r="A693" s="129" t="s">
        <v>1665</v>
      </c>
      <c r="B693" s="232" t="s">
        <v>1928</v>
      </c>
      <c r="C693" s="233" t="s">
        <v>1650</v>
      </c>
      <c r="D693" s="234" t="s">
        <v>1666</v>
      </c>
      <c r="E693" s="235" t="s">
        <v>1666</v>
      </c>
      <c r="F693" s="236" t="s">
        <v>2262</v>
      </c>
      <c r="G693" s="236">
        <v>0</v>
      </c>
      <c r="H693" s="135">
        <v>751000000</v>
      </c>
      <c r="I693" s="179" t="s">
        <v>1933</v>
      </c>
      <c r="J693" s="130" t="s">
        <v>1982</v>
      </c>
      <c r="K693" s="179" t="s">
        <v>1954</v>
      </c>
      <c r="L693" s="130" t="s">
        <v>1955</v>
      </c>
      <c r="M693" s="130" t="s">
        <v>1603</v>
      </c>
      <c r="N693" s="130">
        <v>0</v>
      </c>
      <c r="O693" s="138">
        <v>796</v>
      </c>
      <c r="P693" s="130" t="s">
        <v>1957</v>
      </c>
      <c r="Q693" s="237">
        <v>1080</v>
      </c>
      <c r="R693" s="238">
        <v>616</v>
      </c>
      <c r="S693" s="239">
        <f t="shared" si="52"/>
        <v>665280</v>
      </c>
      <c r="T693" s="239">
        <f t="shared" si="53"/>
        <v>745113.6000000001</v>
      </c>
      <c r="U693" s="236">
        <v>2011</v>
      </c>
      <c r="V693" s="240"/>
    </row>
    <row r="694" spans="1:22" s="241" customFormat="1" ht="47.25" customHeight="1">
      <c r="A694" s="129" t="s">
        <v>1667</v>
      </c>
      <c r="B694" s="232" t="s">
        <v>1928</v>
      </c>
      <c r="C694" s="233" t="s">
        <v>1069</v>
      </c>
      <c r="D694" s="234" t="s">
        <v>1668</v>
      </c>
      <c r="E694" s="235" t="s">
        <v>1668</v>
      </c>
      <c r="F694" s="236" t="s">
        <v>2262</v>
      </c>
      <c r="G694" s="236">
        <v>0</v>
      </c>
      <c r="H694" s="135">
        <v>751000000</v>
      </c>
      <c r="I694" s="179" t="s">
        <v>1933</v>
      </c>
      <c r="J694" s="130" t="s">
        <v>1982</v>
      </c>
      <c r="K694" s="179" t="s">
        <v>1954</v>
      </c>
      <c r="L694" s="130" t="s">
        <v>1955</v>
      </c>
      <c r="M694" s="130" t="s">
        <v>1603</v>
      </c>
      <c r="N694" s="130">
        <v>0</v>
      </c>
      <c r="O694" s="138">
        <v>796</v>
      </c>
      <c r="P694" s="130" t="s">
        <v>1957</v>
      </c>
      <c r="Q694" s="237">
        <v>4800</v>
      </c>
      <c r="R694" s="238">
        <v>55.00000000000001</v>
      </c>
      <c r="S694" s="239">
        <f t="shared" si="52"/>
        <v>264000.00000000006</v>
      </c>
      <c r="T694" s="239">
        <f t="shared" si="53"/>
        <v>295680.0000000001</v>
      </c>
      <c r="U694" s="236">
        <v>2011</v>
      </c>
      <c r="V694" s="240"/>
    </row>
    <row r="695" spans="1:22" s="241" customFormat="1" ht="47.25" customHeight="1">
      <c r="A695" s="129" t="s">
        <v>1669</v>
      </c>
      <c r="B695" s="232" t="s">
        <v>1928</v>
      </c>
      <c r="C695" s="242" t="s">
        <v>1650</v>
      </c>
      <c r="D695" s="234" t="s">
        <v>1670</v>
      </c>
      <c r="E695" s="235" t="s">
        <v>1670</v>
      </c>
      <c r="F695" s="236" t="s">
        <v>2262</v>
      </c>
      <c r="G695" s="236">
        <v>0</v>
      </c>
      <c r="H695" s="135">
        <v>751000000</v>
      </c>
      <c r="I695" s="179" t="s">
        <v>1933</v>
      </c>
      <c r="J695" s="130" t="s">
        <v>1982</v>
      </c>
      <c r="K695" s="179" t="s">
        <v>1954</v>
      </c>
      <c r="L695" s="130" t="s">
        <v>1955</v>
      </c>
      <c r="M695" s="130" t="s">
        <v>1603</v>
      </c>
      <c r="N695" s="130">
        <v>0</v>
      </c>
      <c r="O695" s="138">
        <v>796</v>
      </c>
      <c r="P695" s="130" t="s">
        <v>1957</v>
      </c>
      <c r="Q695" s="237">
        <v>300</v>
      </c>
      <c r="R695" s="238">
        <v>264</v>
      </c>
      <c r="S695" s="239">
        <f t="shared" si="52"/>
        <v>79200</v>
      </c>
      <c r="T695" s="239">
        <f t="shared" si="53"/>
        <v>88704.00000000001</v>
      </c>
      <c r="U695" s="236">
        <v>2011</v>
      </c>
      <c r="V695" s="240"/>
    </row>
    <row r="696" spans="1:22" s="241" customFormat="1" ht="47.25" customHeight="1">
      <c r="A696" s="129" t="s">
        <v>1671</v>
      </c>
      <c r="B696" s="232" t="s">
        <v>1928</v>
      </c>
      <c r="C696" s="233" t="s">
        <v>1672</v>
      </c>
      <c r="D696" s="234" t="s">
        <v>1673</v>
      </c>
      <c r="E696" s="235" t="s">
        <v>1673</v>
      </c>
      <c r="F696" s="236" t="s">
        <v>2262</v>
      </c>
      <c r="G696" s="236">
        <v>0</v>
      </c>
      <c r="H696" s="135">
        <v>751000000</v>
      </c>
      <c r="I696" s="179" t="s">
        <v>1933</v>
      </c>
      <c r="J696" s="130" t="s">
        <v>1982</v>
      </c>
      <c r="K696" s="179" t="s">
        <v>1954</v>
      </c>
      <c r="L696" s="130" t="s">
        <v>1955</v>
      </c>
      <c r="M696" s="130" t="s">
        <v>1603</v>
      </c>
      <c r="N696" s="130">
        <v>0</v>
      </c>
      <c r="O696" s="138">
        <v>796</v>
      </c>
      <c r="P696" s="130" t="s">
        <v>1957</v>
      </c>
      <c r="Q696" s="237">
        <v>15</v>
      </c>
      <c r="R696" s="238">
        <v>253.00000000000003</v>
      </c>
      <c r="S696" s="239">
        <f t="shared" si="52"/>
        <v>3795.0000000000005</v>
      </c>
      <c r="T696" s="239">
        <f t="shared" si="53"/>
        <v>4250.400000000001</v>
      </c>
      <c r="U696" s="236">
        <v>2011</v>
      </c>
      <c r="V696" s="240"/>
    </row>
    <row r="697" spans="1:22" s="241" customFormat="1" ht="47.25" customHeight="1">
      <c r="A697" s="129" t="s">
        <v>1674</v>
      </c>
      <c r="B697" s="232" t="s">
        <v>1928</v>
      </c>
      <c r="C697" s="242" t="s">
        <v>1650</v>
      </c>
      <c r="D697" s="234" t="s">
        <v>1675</v>
      </c>
      <c r="E697" s="235" t="s">
        <v>1675</v>
      </c>
      <c r="F697" s="236" t="s">
        <v>2262</v>
      </c>
      <c r="G697" s="236">
        <v>0</v>
      </c>
      <c r="H697" s="135">
        <v>751000000</v>
      </c>
      <c r="I697" s="179" t="s">
        <v>1933</v>
      </c>
      <c r="J697" s="130" t="s">
        <v>1982</v>
      </c>
      <c r="K697" s="179" t="s">
        <v>1954</v>
      </c>
      <c r="L697" s="130" t="s">
        <v>1955</v>
      </c>
      <c r="M697" s="130" t="s">
        <v>1603</v>
      </c>
      <c r="N697" s="130">
        <v>0</v>
      </c>
      <c r="O697" s="138">
        <v>796</v>
      </c>
      <c r="P697" s="130" t="s">
        <v>1957</v>
      </c>
      <c r="Q697" s="237">
        <v>240</v>
      </c>
      <c r="R697" s="238">
        <v>169.4</v>
      </c>
      <c r="S697" s="239">
        <f t="shared" si="52"/>
        <v>40656</v>
      </c>
      <c r="T697" s="239">
        <f t="shared" si="53"/>
        <v>45534.72</v>
      </c>
      <c r="U697" s="236">
        <v>2011</v>
      </c>
      <c r="V697" s="240"/>
    </row>
    <row r="698" spans="1:22" s="241" customFormat="1" ht="47.25" customHeight="1">
      <c r="A698" s="129" t="s">
        <v>1676</v>
      </c>
      <c r="B698" s="232" t="s">
        <v>1928</v>
      </c>
      <c r="C698" s="243" t="s">
        <v>1631</v>
      </c>
      <c r="D698" s="234" t="s">
        <v>1677</v>
      </c>
      <c r="E698" s="235" t="s">
        <v>1677</v>
      </c>
      <c r="F698" s="236" t="s">
        <v>2262</v>
      </c>
      <c r="G698" s="236">
        <v>0</v>
      </c>
      <c r="H698" s="135">
        <v>751000000</v>
      </c>
      <c r="I698" s="179" t="s">
        <v>1933</v>
      </c>
      <c r="J698" s="130" t="s">
        <v>1982</v>
      </c>
      <c r="K698" s="179" t="s">
        <v>1954</v>
      </c>
      <c r="L698" s="130" t="s">
        <v>1955</v>
      </c>
      <c r="M698" s="130" t="s">
        <v>1603</v>
      </c>
      <c r="N698" s="130">
        <v>0</v>
      </c>
      <c r="O698" s="138">
        <v>796</v>
      </c>
      <c r="P698" s="130" t="s">
        <v>1957</v>
      </c>
      <c r="Q698" s="237">
        <v>120</v>
      </c>
      <c r="R698" s="238">
        <v>68.75</v>
      </c>
      <c r="S698" s="239">
        <f t="shared" si="52"/>
        <v>8250</v>
      </c>
      <c r="T698" s="239">
        <f t="shared" si="53"/>
        <v>9240</v>
      </c>
      <c r="U698" s="236">
        <v>2011</v>
      </c>
      <c r="V698" s="240"/>
    </row>
    <row r="699" spans="1:22" s="241" customFormat="1" ht="47.25" customHeight="1">
      <c r="A699" s="129" t="s">
        <v>1678</v>
      </c>
      <c r="B699" s="232" t="s">
        <v>1928</v>
      </c>
      <c r="C699" s="244" t="s">
        <v>2000</v>
      </c>
      <c r="D699" s="234" t="s">
        <v>1679</v>
      </c>
      <c r="E699" s="235" t="s">
        <v>1679</v>
      </c>
      <c r="F699" s="236" t="s">
        <v>2262</v>
      </c>
      <c r="G699" s="236">
        <v>0</v>
      </c>
      <c r="H699" s="135">
        <v>751000000</v>
      </c>
      <c r="I699" s="179" t="s">
        <v>1933</v>
      </c>
      <c r="J699" s="130" t="s">
        <v>1982</v>
      </c>
      <c r="K699" s="179" t="s">
        <v>1954</v>
      </c>
      <c r="L699" s="130" t="s">
        <v>1955</v>
      </c>
      <c r="M699" s="130" t="s">
        <v>1603</v>
      </c>
      <c r="N699" s="130">
        <v>0</v>
      </c>
      <c r="O699" s="138">
        <v>796</v>
      </c>
      <c r="P699" s="130" t="s">
        <v>1957</v>
      </c>
      <c r="Q699" s="237">
        <v>25</v>
      </c>
      <c r="R699" s="238">
        <v>517</v>
      </c>
      <c r="S699" s="239">
        <f t="shared" si="52"/>
        <v>12925</v>
      </c>
      <c r="T699" s="239">
        <f t="shared" si="53"/>
        <v>14476.000000000002</v>
      </c>
      <c r="U699" s="236">
        <v>2011</v>
      </c>
      <c r="V699" s="240"/>
    </row>
    <row r="700" spans="1:22" s="241" customFormat="1" ht="47.25" customHeight="1">
      <c r="A700" s="129" t="s">
        <v>1680</v>
      </c>
      <c r="B700" s="232" t="s">
        <v>1928</v>
      </c>
      <c r="C700" s="236" t="s">
        <v>1681</v>
      </c>
      <c r="D700" s="234" t="s">
        <v>1682</v>
      </c>
      <c r="E700" s="235" t="s">
        <v>1682</v>
      </c>
      <c r="F700" s="236" t="s">
        <v>2262</v>
      </c>
      <c r="G700" s="236">
        <v>0</v>
      </c>
      <c r="H700" s="135">
        <v>751000000</v>
      </c>
      <c r="I700" s="179" t="s">
        <v>1933</v>
      </c>
      <c r="J700" s="130" t="s">
        <v>1982</v>
      </c>
      <c r="K700" s="179" t="s">
        <v>1954</v>
      </c>
      <c r="L700" s="130" t="s">
        <v>1955</v>
      </c>
      <c r="M700" s="130" t="s">
        <v>1603</v>
      </c>
      <c r="N700" s="130">
        <v>0</v>
      </c>
      <c r="O700" s="138">
        <v>796</v>
      </c>
      <c r="P700" s="130" t="s">
        <v>1957</v>
      </c>
      <c r="Q700" s="237">
        <v>25</v>
      </c>
      <c r="R700" s="238">
        <v>825.0000000000001</v>
      </c>
      <c r="S700" s="239">
        <f t="shared" si="52"/>
        <v>20625.000000000004</v>
      </c>
      <c r="T700" s="239">
        <f t="shared" si="53"/>
        <v>23100.000000000007</v>
      </c>
      <c r="U700" s="236">
        <v>2011</v>
      </c>
      <c r="V700" s="240"/>
    </row>
    <row r="701" spans="1:22" s="241" customFormat="1" ht="47.25" customHeight="1">
      <c r="A701" s="129" t="s">
        <v>1683</v>
      </c>
      <c r="B701" s="232" t="s">
        <v>1928</v>
      </c>
      <c r="C701" s="233" t="s">
        <v>1601</v>
      </c>
      <c r="D701" s="234" t="s">
        <v>1684</v>
      </c>
      <c r="E701" s="235" t="s">
        <v>1684</v>
      </c>
      <c r="F701" s="236" t="s">
        <v>2262</v>
      </c>
      <c r="G701" s="236">
        <v>0</v>
      </c>
      <c r="H701" s="135">
        <v>751000000</v>
      </c>
      <c r="I701" s="179" t="s">
        <v>1933</v>
      </c>
      <c r="J701" s="130" t="s">
        <v>1982</v>
      </c>
      <c r="K701" s="179" t="s">
        <v>1954</v>
      </c>
      <c r="L701" s="130" t="s">
        <v>1955</v>
      </c>
      <c r="M701" s="130" t="s">
        <v>1603</v>
      </c>
      <c r="N701" s="130">
        <v>0</v>
      </c>
      <c r="O701" s="138">
        <v>796</v>
      </c>
      <c r="P701" s="130" t="s">
        <v>1957</v>
      </c>
      <c r="Q701" s="237">
        <v>3500</v>
      </c>
      <c r="R701" s="238">
        <v>110.00000000000001</v>
      </c>
      <c r="S701" s="239">
        <f t="shared" si="52"/>
        <v>385000.00000000006</v>
      </c>
      <c r="T701" s="239">
        <f t="shared" si="53"/>
        <v>431200.0000000001</v>
      </c>
      <c r="U701" s="236">
        <v>2011</v>
      </c>
      <c r="V701" s="240"/>
    </row>
    <row r="702" spans="1:22" s="241" customFormat="1" ht="47.25" customHeight="1">
      <c r="A702" s="129" t="s">
        <v>1685</v>
      </c>
      <c r="B702" s="232" t="s">
        <v>1928</v>
      </c>
      <c r="C702" s="233" t="s">
        <v>1959</v>
      </c>
      <c r="D702" s="234" t="s">
        <v>1686</v>
      </c>
      <c r="E702" s="235" t="s">
        <v>1686</v>
      </c>
      <c r="F702" s="236" t="s">
        <v>2262</v>
      </c>
      <c r="G702" s="236">
        <v>0</v>
      </c>
      <c r="H702" s="135">
        <v>751000000</v>
      </c>
      <c r="I702" s="179" t="s">
        <v>1933</v>
      </c>
      <c r="J702" s="130" t="s">
        <v>1982</v>
      </c>
      <c r="K702" s="179" t="s">
        <v>1954</v>
      </c>
      <c r="L702" s="130" t="s">
        <v>1955</v>
      </c>
      <c r="M702" s="130" t="s">
        <v>1603</v>
      </c>
      <c r="N702" s="130">
        <v>0</v>
      </c>
      <c r="O702" s="138">
        <v>796</v>
      </c>
      <c r="P702" s="130" t="s">
        <v>1957</v>
      </c>
      <c r="Q702" s="237">
        <v>180</v>
      </c>
      <c r="R702" s="238">
        <v>264</v>
      </c>
      <c r="S702" s="239">
        <f t="shared" si="52"/>
        <v>47520</v>
      </c>
      <c r="T702" s="239">
        <f t="shared" si="53"/>
        <v>53222.4</v>
      </c>
      <c r="U702" s="236">
        <v>2011</v>
      </c>
      <c r="V702" s="240"/>
    </row>
    <row r="703" spans="1:22" s="241" customFormat="1" ht="47.25" customHeight="1">
      <c r="A703" s="129" t="s">
        <v>1687</v>
      </c>
      <c r="B703" s="232" t="s">
        <v>1928</v>
      </c>
      <c r="C703" s="242" t="s">
        <v>1688</v>
      </c>
      <c r="D703" s="234" t="s">
        <v>1689</v>
      </c>
      <c r="E703" s="235" t="s">
        <v>1689</v>
      </c>
      <c r="F703" s="236" t="s">
        <v>2262</v>
      </c>
      <c r="G703" s="236">
        <v>0</v>
      </c>
      <c r="H703" s="135">
        <v>751000000</v>
      </c>
      <c r="I703" s="179" t="s">
        <v>1933</v>
      </c>
      <c r="J703" s="130" t="s">
        <v>1982</v>
      </c>
      <c r="K703" s="179" t="s">
        <v>1954</v>
      </c>
      <c r="L703" s="130" t="s">
        <v>1955</v>
      </c>
      <c r="M703" s="130" t="s">
        <v>1603</v>
      </c>
      <c r="N703" s="130">
        <v>0</v>
      </c>
      <c r="O703" s="138">
        <v>796</v>
      </c>
      <c r="P703" s="130" t="s">
        <v>1957</v>
      </c>
      <c r="Q703" s="237">
        <v>1200</v>
      </c>
      <c r="R703" s="238">
        <v>712.8000000000001</v>
      </c>
      <c r="S703" s="239">
        <f t="shared" si="52"/>
        <v>855360.0000000001</v>
      </c>
      <c r="T703" s="239">
        <f t="shared" si="53"/>
        <v>958003.2000000002</v>
      </c>
      <c r="U703" s="236">
        <v>2011</v>
      </c>
      <c r="V703" s="240"/>
    </row>
    <row r="704" spans="1:22" s="241" customFormat="1" ht="47.25" customHeight="1">
      <c r="A704" s="129" t="s">
        <v>1690</v>
      </c>
      <c r="B704" s="232" t="s">
        <v>1928</v>
      </c>
      <c r="C704" s="233" t="s">
        <v>2083</v>
      </c>
      <c r="D704" s="234" t="s">
        <v>1691</v>
      </c>
      <c r="E704" s="235" t="s">
        <v>1691</v>
      </c>
      <c r="F704" s="236" t="s">
        <v>2262</v>
      </c>
      <c r="G704" s="236">
        <v>0</v>
      </c>
      <c r="H704" s="135">
        <v>751000000</v>
      </c>
      <c r="I704" s="179" t="s">
        <v>1933</v>
      </c>
      <c r="J704" s="130" t="s">
        <v>1982</v>
      </c>
      <c r="K704" s="179" t="s">
        <v>1954</v>
      </c>
      <c r="L704" s="130" t="s">
        <v>1955</v>
      </c>
      <c r="M704" s="130" t="s">
        <v>1603</v>
      </c>
      <c r="N704" s="130">
        <v>0</v>
      </c>
      <c r="O704" s="236">
        <v>736</v>
      </c>
      <c r="P704" s="236" t="s">
        <v>1065</v>
      </c>
      <c r="Q704" s="237">
        <v>89856</v>
      </c>
      <c r="R704" s="238">
        <v>53.900000000000006</v>
      </c>
      <c r="S704" s="239">
        <f t="shared" si="52"/>
        <v>4843238.4</v>
      </c>
      <c r="T704" s="239">
        <f t="shared" si="53"/>
        <v>5424427.008000001</v>
      </c>
      <c r="U704" s="236">
        <v>2011</v>
      </c>
      <c r="V704" s="240"/>
    </row>
    <row r="705" spans="1:22" s="241" customFormat="1" ht="47.25" customHeight="1">
      <c r="A705" s="129" t="s">
        <v>1692</v>
      </c>
      <c r="B705" s="232" t="s">
        <v>1928</v>
      </c>
      <c r="C705" s="242" t="s">
        <v>1491</v>
      </c>
      <c r="D705" s="234" t="s">
        <v>1693</v>
      </c>
      <c r="E705" s="235" t="s">
        <v>1693</v>
      </c>
      <c r="F705" s="236" t="s">
        <v>2262</v>
      </c>
      <c r="G705" s="236">
        <v>0</v>
      </c>
      <c r="H705" s="135">
        <v>751000000</v>
      </c>
      <c r="I705" s="179" t="s">
        <v>1933</v>
      </c>
      <c r="J705" s="130" t="s">
        <v>1982</v>
      </c>
      <c r="K705" s="179" t="s">
        <v>1954</v>
      </c>
      <c r="L705" s="130" t="s">
        <v>1955</v>
      </c>
      <c r="M705" s="130" t="s">
        <v>1603</v>
      </c>
      <c r="N705" s="130">
        <v>0</v>
      </c>
      <c r="O705" s="236">
        <v>5111</v>
      </c>
      <c r="P705" s="236" t="s">
        <v>1045</v>
      </c>
      <c r="Q705" s="237">
        <v>960</v>
      </c>
      <c r="R705" s="238">
        <v>147.4</v>
      </c>
      <c r="S705" s="239">
        <f t="shared" si="52"/>
        <v>141504</v>
      </c>
      <c r="T705" s="239">
        <f t="shared" si="53"/>
        <v>158484.48</v>
      </c>
      <c r="U705" s="236">
        <v>2011</v>
      </c>
      <c r="V705" s="240"/>
    </row>
    <row r="706" spans="1:22" s="241" customFormat="1" ht="47.25" customHeight="1">
      <c r="A706" s="129" t="s">
        <v>1694</v>
      </c>
      <c r="B706" s="232" t="s">
        <v>1928</v>
      </c>
      <c r="C706" s="233" t="s">
        <v>1631</v>
      </c>
      <c r="D706" s="234" t="s">
        <v>1695</v>
      </c>
      <c r="E706" s="235" t="s">
        <v>1695</v>
      </c>
      <c r="F706" s="236" t="s">
        <v>2262</v>
      </c>
      <c r="G706" s="236">
        <v>0</v>
      </c>
      <c r="H706" s="135">
        <v>751000000</v>
      </c>
      <c r="I706" s="179" t="s">
        <v>1933</v>
      </c>
      <c r="J706" s="130" t="s">
        <v>1982</v>
      </c>
      <c r="K706" s="179" t="s">
        <v>1954</v>
      </c>
      <c r="L706" s="130" t="s">
        <v>1955</v>
      </c>
      <c r="M706" s="130" t="s">
        <v>1603</v>
      </c>
      <c r="N706" s="130">
        <v>0</v>
      </c>
      <c r="O706" s="236">
        <v>112</v>
      </c>
      <c r="P706" s="236" t="s">
        <v>770</v>
      </c>
      <c r="Q706" s="237">
        <v>1500</v>
      </c>
      <c r="R706" s="238">
        <v>1419.0000000000002</v>
      </c>
      <c r="S706" s="239">
        <f t="shared" si="52"/>
        <v>2128500.0000000005</v>
      </c>
      <c r="T706" s="239">
        <f t="shared" si="53"/>
        <v>2383920.000000001</v>
      </c>
      <c r="U706" s="236">
        <v>2011</v>
      </c>
      <c r="V706" s="240"/>
    </row>
    <row r="707" spans="1:22" s="241" customFormat="1" ht="47.25" customHeight="1">
      <c r="A707" s="129" t="s">
        <v>1696</v>
      </c>
      <c r="B707" s="232" t="s">
        <v>1928</v>
      </c>
      <c r="C707" s="233" t="s">
        <v>2083</v>
      </c>
      <c r="D707" s="234" t="s">
        <v>1697</v>
      </c>
      <c r="E707" s="235" t="s">
        <v>1697</v>
      </c>
      <c r="F707" s="130" t="s">
        <v>1932</v>
      </c>
      <c r="G707" s="236">
        <v>0</v>
      </c>
      <c r="H707" s="135">
        <v>751000000</v>
      </c>
      <c r="I707" s="179" t="s">
        <v>1933</v>
      </c>
      <c r="J707" s="130" t="s">
        <v>1982</v>
      </c>
      <c r="K707" s="179" t="s">
        <v>1954</v>
      </c>
      <c r="L707" s="130" t="s">
        <v>1955</v>
      </c>
      <c r="M707" s="130" t="s">
        <v>1603</v>
      </c>
      <c r="N707" s="130">
        <v>0</v>
      </c>
      <c r="O707" s="236">
        <v>5111</v>
      </c>
      <c r="P707" s="236" t="s">
        <v>1045</v>
      </c>
      <c r="Q707" s="237">
        <v>35000</v>
      </c>
      <c r="R707" s="238">
        <v>324.5</v>
      </c>
      <c r="S707" s="239">
        <f t="shared" si="52"/>
        <v>11357500</v>
      </c>
      <c r="T707" s="239">
        <f t="shared" si="53"/>
        <v>12720400.000000002</v>
      </c>
      <c r="U707" s="236">
        <v>2011</v>
      </c>
      <c r="V707" s="240"/>
    </row>
    <row r="708" spans="1:22" s="241" customFormat="1" ht="47.25" customHeight="1">
      <c r="A708" s="129" t="s">
        <v>1698</v>
      </c>
      <c r="B708" s="232" t="s">
        <v>1928</v>
      </c>
      <c r="C708" s="233" t="s">
        <v>2083</v>
      </c>
      <c r="D708" s="234" t="s">
        <v>1699</v>
      </c>
      <c r="E708" s="235" t="s">
        <v>1699</v>
      </c>
      <c r="F708" s="130" t="s">
        <v>1932</v>
      </c>
      <c r="G708" s="236">
        <v>0</v>
      </c>
      <c r="H708" s="135">
        <v>751000000</v>
      </c>
      <c r="I708" s="179" t="s">
        <v>1933</v>
      </c>
      <c r="J708" s="130" t="s">
        <v>1982</v>
      </c>
      <c r="K708" s="179" t="s">
        <v>1954</v>
      </c>
      <c r="L708" s="130" t="s">
        <v>1955</v>
      </c>
      <c r="M708" s="130" t="s">
        <v>1603</v>
      </c>
      <c r="N708" s="130">
        <v>0</v>
      </c>
      <c r="O708" s="236">
        <v>5111</v>
      </c>
      <c r="P708" s="236" t="s">
        <v>1045</v>
      </c>
      <c r="Q708" s="237">
        <v>15000</v>
      </c>
      <c r="R708" s="238">
        <v>550</v>
      </c>
      <c r="S708" s="239">
        <f t="shared" si="52"/>
        <v>8250000</v>
      </c>
      <c r="T708" s="239">
        <f t="shared" si="53"/>
        <v>9240000</v>
      </c>
      <c r="U708" s="236">
        <v>2011</v>
      </c>
      <c r="V708" s="240"/>
    </row>
    <row r="709" spans="1:22" s="241" customFormat="1" ht="47.25" customHeight="1">
      <c r="A709" s="129" t="s">
        <v>1700</v>
      </c>
      <c r="B709" s="232" t="s">
        <v>1928</v>
      </c>
      <c r="C709" s="233" t="s">
        <v>1701</v>
      </c>
      <c r="D709" s="234" t="s">
        <v>1702</v>
      </c>
      <c r="E709" s="235" t="s">
        <v>1702</v>
      </c>
      <c r="F709" s="236" t="s">
        <v>2262</v>
      </c>
      <c r="G709" s="236">
        <v>0</v>
      </c>
      <c r="H709" s="135">
        <v>751000000</v>
      </c>
      <c r="I709" s="179" t="s">
        <v>1933</v>
      </c>
      <c r="J709" s="130" t="s">
        <v>1982</v>
      </c>
      <c r="K709" s="179" t="s">
        <v>1954</v>
      </c>
      <c r="L709" s="130" t="s">
        <v>1955</v>
      </c>
      <c r="M709" s="130" t="s">
        <v>1603</v>
      </c>
      <c r="N709" s="130">
        <v>0</v>
      </c>
      <c r="O709" s="138">
        <v>796</v>
      </c>
      <c r="P709" s="130" t="s">
        <v>1957</v>
      </c>
      <c r="Q709" s="237">
        <v>19000</v>
      </c>
      <c r="R709" s="238">
        <v>38.5</v>
      </c>
      <c r="S709" s="239">
        <f t="shared" si="52"/>
        <v>731500</v>
      </c>
      <c r="T709" s="239">
        <f t="shared" si="53"/>
        <v>819280.0000000001</v>
      </c>
      <c r="U709" s="236">
        <v>2011</v>
      </c>
      <c r="V709" s="240"/>
    </row>
    <row r="710" spans="1:22" s="241" customFormat="1" ht="47.25" customHeight="1">
      <c r="A710" s="129" t="s">
        <v>1703</v>
      </c>
      <c r="B710" s="232" t="s">
        <v>1928</v>
      </c>
      <c r="C710" s="242" t="s">
        <v>1650</v>
      </c>
      <c r="D710" s="234" t="s">
        <v>1704</v>
      </c>
      <c r="E710" s="235" t="s">
        <v>1704</v>
      </c>
      <c r="F710" s="236" t="s">
        <v>2262</v>
      </c>
      <c r="G710" s="236">
        <v>0</v>
      </c>
      <c r="H710" s="135">
        <v>751000000</v>
      </c>
      <c r="I710" s="179" t="s">
        <v>1933</v>
      </c>
      <c r="J710" s="130" t="s">
        <v>1982</v>
      </c>
      <c r="K710" s="179" t="s">
        <v>1954</v>
      </c>
      <c r="L710" s="130" t="s">
        <v>1955</v>
      </c>
      <c r="M710" s="130" t="s">
        <v>1603</v>
      </c>
      <c r="N710" s="130">
        <v>0</v>
      </c>
      <c r="O710" s="138">
        <v>796</v>
      </c>
      <c r="P710" s="130" t="s">
        <v>1957</v>
      </c>
      <c r="Q710" s="237">
        <v>192</v>
      </c>
      <c r="R710" s="238">
        <v>4180</v>
      </c>
      <c r="S710" s="239">
        <f t="shared" si="52"/>
        <v>802560</v>
      </c>
      <c r="T710" s="239">
        <f t="shared" si="53"/>
        <v>898867.2000000001</v>
      </c>
      <c r="U710" s="236">
        <v>2011</v>
      </c>
      <c r="V710" s="240"/>
    </row>
    <row r="711" spans="1:22" s="241" customFormat="1" ht="47.25" customHeight="1">
      <c r="A711" s="129" t="s">
        <v>1705</v>
      </c>
      <c r="B711" s="232" t="s">
        <v>1928</v>
      </c>
      <c r="C711" s="242" t="s">
        <v>1650</v>
      </c>
      <c r="D711" s="245" t="s">
        <v>1706</v>
      </c>
      <c r="E711" s="246" t="s">
        <v>1706</v>
      </c>
      <c r="F711" s="236" t="s">
        <v>2262</v>
      </c>
      <c r="G711" s="236">
        <v>0</v>
      </c>
      <c r="H711" s="135">
        <v>751000000</v>
      </c>
      <c r="I711" s="179" t="s">
        <v>1933</v>
      </c>
      <c r="J711" s="130" t="s">
        <v>1982</v>
      </c>
      <c r="K711" s="179" t="s">
        <v>1954</v>
      </c>
      <c r="L711" s="130" t="s">
        <v>1955</v>
      </c>
      <c r="M711" s="130" t="s">
        <v>1603</v>
      </c>
      <c r="N711" s="130">
        <v>0</v>
      </c>
      <c r="O711" s="138">
        <v>796</v>
      </c>
      <c r="P711" s="130" t="s">
        <v>1957</v>
      </c>
      <c r="Q711" s="237">
        <v>200</v>
      </c>
      <c r="R711" s="238">
        <v>1815.0000000000002</v>
      </c>
      <c r="S711" s="239">
        <f t="shared" si="52"/>
        <v>363000.00000000006</v>
      </c>
      <c r="T711" s="239">
        <f t="shared" si="53"/>
        <v>406560.0000000001</v>
      </c>
      <c r="U711" s="236">
        <v>2011</v>
      </c>
      <c r="V711" s="240"/>
    </row>
    <row r="712" spans="2:22" s="123" customFormat="1" ht="47.25" customHeight="1">
      <c r="B712" s="124" t="s">
        <v>1707</v>
      </c>
      <c r="C712" s="144"/>
      <c r="D712" s="164"/>
      <c r="G712" s="162"/>
      <c r="H712" s="163"/>
      <c r="I712" s="164"/>
      <c r="K712" s="230"/>
      <c r="O712" s="165"/>
      <c r="Q712" s="231"/>
      <c r="R712" s="167"/>
      <c r="S712" s="167"/>
      <c r="T712" s="167"/>
      <c r="U712" s="128"/>
      <c r="V712" s="149"/>
    </row>
    <row r="713" spans="1:22" s="160" customFormat="1" ht="47.25" customHeight="1">
      <c r="A713" s="129" t="s">
        <v>1708</v>
      </c>
      <c r="B713" s="130" t="s">
        <v>1928</v>
      </c>
      <c r="C713" s="131" t="s">
        <v>1709</v>
      </c>
      <c r="D713" s="156" t="s">
        <v>1710</v>
      </c>
      <c r="E713" s="133" t="s">
        <v>1710</v>
      </c>
      <c r="F713" s="130" t="s">
        <v>2262</v>
      </c>
      <c r="G713" s="134">
        <v>0</v>
      </c>
      <c r="H713" s="135">
        <v>751000000</v>
      </c>
      <c r="I713" s="136" t="s">
        <v>1933</v>
      </c>
      <c r="J713" s="130" t="s">
        <v>1982</v>
      </c>
      <c r="K713" s="179" t="s">
        <v>1954</v>
      </c>
      <c r="L713" s="130" t="s">
        <v>1955</v>
      </c>
      <c r="M713" s="130" t="s">
        <v>1711</v>
      </c>
      <c r="N713" s="130">
        <v>50</v>
      </c>
      <c r="O713" s="138">
        <v>796</v>
      </c>
      <c r="P713" s="130" t="s">
        <v>1957</v>
      </c>
      <c r="Q713" s="227">
        <v>30</v>
      </c>
      <c r="R713" s="140">
        <v>2486</v>
      </c>
      <c r="S713" s="140">
        <f aca="true" t="shared" si="54" ref="S713:S725">R713*Q713</f>
        <v>74580</v>
      </c>
      <c r="T713" s="140">
        <f aca="true" t="shared" si="55" ref="T713:T725">S713*1.12</f>
        <v>83529.6</v>
      </c>
      <c r="U713" s="139">
        <v>2011</v>
      </c>
      <c r="V713" s="143"/>
    </row>
    <row r="714" spans="1:22" s="160" customFormat="1" ht="47.25" customHeight="1">
      <c r="A714" s="129" t="s">
        <v>1712</v>
      </c>
      <c r="B714" s="130" t="s">
        <v>1928</v>
      </c>
      <c r="C714" s="131" t="s">
        <v>1709</v>
      </c>
      <c r="D714" s="156" t="s">
        <v>1710</v>
      </c>
      <c r="E714" s="133" t="s">
        <v>1710</v>
      </c>
      <c r="F714" s="130" t="s">
        <v>2262</v>
      </c>
      <c r="G714" s="134">
        <v>0</v>
      </c>
      <c r="H714" s="135">
        <v>751000000</v>
      </c>
      <c r="I714" s="136" t="s">
        <v>1933</v>
      </c>
      <c r="J714" s="130" t="s">
        <v>1982</v>
      </c>
      <c r="K714" s="179" t="s">
        <v>1954</v>
      </c>
      <c r="L714" s="130" t="s">
        <v>1955</v>
      </c>
      <c r="M714" s="130" t="s">
        <v>1711</v>
      </c>
      <c r="N714" s="130">
        <v>50</v>
      </c>
      <c r="O714" s="138">
        <v>796</v>
      </c>
      <c r="P714" s="130" t="s">
        <v>1957</v>
      </c>
      <c r="Q714" s="227">
        <v>1000</v>
      </c>
      <c r="R714" s="140">
        <v>1342</v>
      </c>
      <c r="S714" s="140">
        <f t="shared" si="54"/>
        <v>1342000</v>
      </c>
      <c r="T714" s="140">
        <f t="shared" si="55"/>
        <v>1503040.0000000002</v>
      </c>
      <c r="U714" s="139">
        <v>2011</v>
      </c>
      <c r="V714" s="143"/>
    </row>
    <row r="715" spans="1:22" s="160" customFormat="1" ht="47.25" customHeight="1">
      <c r="A715" s="129" t="s">
        <v>1713</v>
      </c>
      <c r="B715" s="130" t="s">
        <v>1928</v>
      </c>
      <c r="C715" s="131" t="s">
        <v>1709</v>
      </c>
      <c r="D715" s="156" t="s">
        <v>1710</v>
      </c>
      <c r="E715" s="133" t="s">
        <v>1710</v>
      </c>
      <c r="F715" s="130" t="s">
        <v>2262</v>
      </c>
      <c r="G715" s="134">
        <v>0</v>
      </c>
      <c r="H715" s="135">
        <v>751000000</v>
      </c>
      <c r="I715" s="136" t="s">
        <v>1933</v>
      </c>
      <c r="J715" s="130" t="s">
        <v>1982</v>
      </c>
      <c r="K715" s="179" t="s">
        <v>1954</v>
      </c>
      <c r="L715" s="130" t="s">
        <v>1955</v>
      </c>
      <c r="M715" s="130" t="s">
        <v>1711</v>
      </c>
      <c r="N715" s="130">
        <v>50</v>
      </c>
      <c r="O715" s="138">
        <v>796</v>
      </c>
      <c r="P715" s="130" t="s">
        <v>1957</v>
      </c>
      <c r="Q715" s="227">
        <v>2000</v>
      </c>
      <c r="R715" s="140">
        <v>1210</v>
      </c>
      <c r="S715" s="140">
        <f t="shared" si="54"/>
        <v>2420000</v>
      </c>
      <c r="T715" s="140">
        <f t="shared" si="55"/>
        <v>2710400.0000000005</v>
      </c>
      <c r="U715" s="139">
        <v>2011</v>
      </c>
      <c r="V715" s="143"/>
    </row>
    <row r="716" spans="1:22" s="160" customFormat="1" ht="47.25" customHeight="1">
      <c r="A716" s="129" t="s">
        <v>1714</v>
      </c>
      <c r="B716" s="130" t="s">
        <v>1928</v>
      </c>
      <c r="C716" s="131" t="s">
        <v>1715</v>
      </c>
      <c r="D716" s="156" t="s">
        <v>1716</v>
      </c>
      <c r="E716" s="133" t="s">
        <v>1717</v>
      </c>
      <c r="F716" s="130" t="s">
        <v>2262</v>
      </c>
      <c r="G716" s="134">
        <v>0</v>
      </c>
      <c r="H716" s="135">
        <v>751000000</v>
      </c>
      <c r="I716" s="136" t="s">
        <v>1933</v>
      </c>
      <c r="J716" s="130" t="s">
        <v>1982</v>
      </c>
      <c r="K716" s="179" t="s">
        <v>1954</v>
      </c>
      <c r="L716" s="130" t="s">
        <v>1955</v>
      </c>
      <c r="M716" s="130" t="s">
        <v>1711</v>
      </c>
      <c r="N716" s="130">
        <v>50</v>
      </c>
      <c r="O716" s="138">
        <v>796</v>
      </c>
      <c r="P716" s="130" t="s">
        <v>1957</v>
      </c>
      <c r="Q716" s="227">
        <v>3000</v>
      </c>
      <c r="R716" s="140">
        <v>517</v>
      </c>
      <c r="S716" s="140">
        <f t="shared" si="54"/>
        <v>1551000</v>
      </c>
      <c r="T716" s="140">
        <f t="shared" si="55"/>
        <v>1737120.0000000002</v>
      </c>
      <c r="U716" s="139">
        <v>2011</v>
      </c>
      <c r="V716" s="143"/>
    </row>
    <row r="717" spans="1:22" s="160" customFormat="1" ht="47.25" customHeight="1">
      <c r="A717" s="129" t="s">
        <v>1718</v>
      </c>
      <c r="B717" s="130" t="s">
        <v>1928</v>
      </c>
      <c r="C717" s="131" t="s">
        <v>1715</v>
      </c>
      <c r="D717" s="156" t="s">
        <v>1716</v>
      </c>
      <c r="E717" s="133" t="s">
        <v>1717</v>
      </c>
      <c r="F717" s="130" t="s">
        <v>2262</v>
      </c>
      <c r="G717" s="134">
        <v>0</v>
      </c>
      <c r="H717" s="135">
        <v>751000000</v>
      </c>
      <c r="I717" s="136" t="s">
        <v>1933</v>
      </c>
      <c r="J717" s="130" t="s">
        <v>1982</v>
      </c>
      <c r="K717" s="179" t="s">
        <v>1954</v>
      </c>
      <c r="L717" s="130" t="s">
        <v>1955</v>
      </c>
      <c r="M717" s="130" t="s">
        <v>1711</v>
      </c>
      <c r="N717" s="130">
        <v>50</v>
      </c>
      <c r="O717" s="138">
        <v>796</v>
      </c>
      <c r="P717" s="130" t="s">
        <v>1957</v>
      </c>
      <c r="Q717" s="227">
        <v>100</v>
      </c>
      <c r="R717" s="140">
        <v>1000</v>
      </c>
      <c r="S717" s="140">
        <f t="shared" si="54"/>
        <v>100000</v>
      </c>
      <c r="T717" s="140">
        <f t="shared" si="55"/>
        <v>112000.00000000001</v>
      </c>
      <c r="U717" s="139">
        <v>2011</v>
      </c>
      <c r="V717" s="143"/>
    </row>
    <row r="718" spans="1:22" s="160" customFormat="1" ht="47.25" customHeight="1">
      <c r="A718" s="129" t="s">
        <v>1719</v>
      </c>
      <c r="B718" s="130" t="s">
        <v>1928</v>
      </c>
      <c r="C718" s="131" t="s">
        <v>1715</v>
      </c>
      <c r="D718" s="156" t="s">
        <v>1716</v>
      </c>
      <c r="E718" s="133" t="s">
        <v>1717</v>
      </c>
      <c r="F718" s="130" t="s">
        <v>2262</v>
      </c>
      <c r="G718" s="134">
        <v>0</v>
      </c>
      <c r="H718" s="135">
        <v>751000000</v>
      </c>
      <c r="I718" s="136" t="s">
        <v>1933</v>
      </c>
      <c r="J718" s="130" t="s">
        <v>1982</v>
      </c>
      <c r="K718" s="179" t="s">
        <v>1954</v>
      </c>
      <c r="L718" s="130" t="s">
        <v>1955</v>
      </c>
      <c r="M718" s="130" t="s">
        <v>1711</v>
      </c>
      <c r="N718" s="130">
        <v>50</v>
      </c>
      <c r="O718" s="138">
        <v>796</v>
      </c>
      <c r="P718" s="130" t="s">
        <v>1957</v>
      </c>
      <c r="Q718" s="227">
        <v>100</v>
      </c>
      <c r="R718" s="140">
        <v>280.5</v>
      </c>
      <c r="S718" s="140">
        <f t="shared" si="54"/>
        <v>28050</v>
      </c>
      <c r="T718" s="140">
        <f t="shared" si="55"/>
        <v>31416.000000000004</v>
      </c>
      <c r="U718" s="139">
        <v>2011</v>
      </c>
      <c r="V718" s="143"/>
    </row>
    <row r="719" spans="1:22" s="160" customFormat="1" ht="47.25" customHeight="1">
      <c r="A719" s="129" t="s">
        <v>1720</v>
      </c>
      <c r="B719" s="130" t="s">
        <v>1928</v>
      </c>
      <c r="C719" s="131" t="s">
        <v>1715</v>
      </c>
      <c r="D719" s="156" t="s">
        <v>1721</v>
      </c>
      <c r="E719" s="133" t="s">
        <v>1722</v>
      </c>
      <c r="F719" s="130" t="s">
        <v>2262</v>
      </c>
      <c r="G719" s="134">
        <v>0</v>
      </c>
      <c r="H719" s="135">
        <v>751000000</v>
      </c>
      <c r="I719" s="136" t="s">
        <v>1933</v>
      </c>
      <c r="J719" s="130" t="s">
        <v>1982</v>
      </c>
      <c r="K719" s="179" t="s">
        <v>1954</v>
      </c>
      <c r="L719" s="130" t="s">
        <v>1955</v>
      </c>
      <c r="M719" s="130" t="s">
        <v>1711</v>
      </c>
      <c r="N719" s="130">
        <v>50</v>
      </c>
      <c r="O719" s="138">
        <v>796</v>
      </c>
      <c r="P719" s="130" t="s">
        <v>1957</v>
      </c>
      <c r="Q719" s="227">
        <v>3000</v>
      </c>
      <c r="R719" s="140">
        <v>143</v>
      </c>
      <c r="S719" s="140">
        <f t="shared" si="54"/>
        <v>429000</v>
      </c>
      <c r="T719" s="140">
        <f t="shared" si="55"/>
        <v>480480.00000000006</v>
      </c>
      <c r="U719" s="139">
        <v>2011</v>
      </c>
      <c r="V719" s="143"/>
    </row>
    <row r="720" spans="1:22" s="160" customFormat="1" ht="47.25" customHeight="1">
      <c r="A720" s="129" t="s">
        <v>1723</v>
      </c>
      <c r="B720" s="130" t="s">
        <v>1928</v>
      </c>
      <c r="C720" s="131" t="s">
        <v>1715</v>
      </c>
      <c r="D720" s="200" t="s">
        <v>1721</v>
      </c>
      <c r="E720" s="201" t="s">
        <v>1722</v>
      </c>
      <c r="F720" s="194" t="s">
        <v>2262</v>
      </c>
      <c r="G720" s="134">
        <v>0</v>
      </c>
      <c r="H720" s="203">
        <v>751000000</v>
      </c>
      <c r="I720" s="204" t="s">
        <v>1933</v>
      </c>
      <c r="J720" s="130" t="s">
        <v>1982</v>
      </c>
      <c r="K720" s="247" t="s">
        <v>1954</v>
      </c>
      <c r="L720" s="194" t="s">
        <v>1955</v>
      </c>
      <c r="M720" s="194" t="s">
        <v>1711</v>
      </c>
      <c r="N720" s="130">
        <v>50</v>
      </c>
      <c r="O720" s="138">
        <v>796</v>
      </c>
      <c r="P720" s="130" t="s">
        <v>1957</v>
      </c>
      <c r="Q720" s="227">
        <v>100</v>
      </c>
      <c r="R720" s="140">
        <v>1161.6000000000001</v>
      </c>
      <c r="S720" s="140">
        <f t="shared" si="54"/>
        <v>116160.00000000001</v>
      </c>
      <c r="T720" s="140">
        <f t="shared" si="55"/>
        <v>130099.20000000003</v>
      </c>
      <c r="U720" s="139">
        <v>2011</v>
      </c>
      <c r="V720" s="143"/>
    </row>
    <row r="721" spans="1:22" s="160" customFormat="1" ht="47.25" customHeight="1">
      <c r="A721" s="129" t="s">
        <v>1724</v>
      </c>
      <c r="B721" s="130" t="s">
        <v>1928</v>
      </c>
      <c r="C721" s="131" t="s">
        <v>1715</v>
      </c>
      <c r="D721" s="156" t="s">
        <v>1721</v>
      </c>
      <c r="E721" s="133" t="s">
        <v>1722</v>
      </c>
      <c r="F721" s="130" t="s">
        <v>2262</v>
      </c>
      <c r="G721" s="134">
        <v>0</v>
      </c>
      <c r="H721" s="135">
        <v>751000000</v>
      </c>
      <c r="I721" s="136" t="s">
        <v>1933</v>
      </c>
      <c r="J721" s="130" t="s">
        <v>1982</v>
      </c>
      <c r="K721" s="179" t="s">
        <v>1954</v>
      </c>
      <c r="L721" s="130" t="s">
        <v>1955</v>
      </c>
      <c r="M721" s="130" t="s">
        <v>1711</v>
      </c>
      <c r="N721" s="130">
        <v>50</v>
      </c>
      <c r="O721" s="138">
        <v>796</v>
      </c>
      <c r="P721" s="130" t="s">
        <v>1957</v>
      </c>
      <c r="Q721" s="227">
        <v>100</v>
      </c>
      <c r="R721" s="140">
        <v>280.5</v>
      </c>
      <c r="S721" s="140">
        <f t="shared" si="54"/>
        <v>28050</v>
      </c>
      <c r="T721" s="140">
        <f t="shared" si="55"/>
        <v>31416.000000000004</v>
      </c>
      <c r="U721" s="139">
        <v>2011</v>
      </c>
      <c r="V721" s="143"/>
    </row>
    <row r="722" spans="1:22" s="160" customFormat="1" ht="47.25" customHeight="1">
      <c r="A722" s="129" t="s">
        <v>1725</v>
      </c>
      <c r="B722" s="130" t="s">
        <v>1928</v>
      </c>
      <c r="C722" s="131" t="s">
        <v>1726</v>
      </c>
      <c r="D722" s="156" t="s">
        <v>1727</v>
      </c>
      <c r="E722" s="133" t="s">
        <v>1727</v>
      </c>
      <c r="F722" s="130" t="s">
        <v>2262</v>
      </c>
      <c r="G722" s="134">
        <v>0</v>
      </c>
      <c r="H722" s="135">
        <v>751000000</v>
      </c>
      <c r="I722" s="136" t="s">
        <v>1933</v>
      </c>
      <c r="J722" s="130" t="s">
        <v>1982</v>
      </c>
      <c r="K722" s="179" t="s">
        <v>1954</v>
      </c>
      <c r="L722" s="130" t="s">
        <v>1955</v>
      </c>
      <c r="M722" s="130" t="s">
        <v>1711</v>
      </c>
      <c r="N722" s="130">
        <v>50</v>
      </c>
      <c r="O722" s="138">
        <v>796</v>
      </c>
      <c r="P722" s="130" t="s">
        <v>1957</v>
      </c>
      <c r="Q722" s="227">
        <v>3000</v>
      </c>
      <c r="R722" s="140">
        <v>242.00000000000003</v>
      </c>
      <c r="S722" s="140">
        <f t="shared" si="54"/>
        <v>726000.0000000001</v>
      </c>
      <c r="T722" s="140">
        <f t="shared" si="55"/>
        <v>813120.0000000002</v>
      </c>
      <c r="U722" s="139">
        <v>2011</v>
      </c>
      <c r="V722" s="143"/>
    </row>
    <row r="723" spans="1:22" s="160" customFormat="1" ht="47.25" customHeight="1">
      <c r="A723" s="129" t="s">
        <v>1728</v>
      </c>
      <c r="B723" s="130" t="s">
        <v>1928</v>
      </c>
      <c r="C723" s="131" t="s">
        <v>1729</v>
      </c>
      <c r="D723" s="156" t="s">
        <v>1730</v>
      </c>
      <c r="E723" s="133" t="s">
        <v>1730</v>
      </c>
      <c r="F723" s="130" t="s">
        <v>2262</v>
      </c>
      <c r="G723" s="134">
        <v>0</v>
      </c>
      <c r="H723" s="135">
        <v>751000000</v>
      </c>
      <c r="I723" s="136" t="s">
        <v>1933</v>
      </c>
      <c r="J723" s="130" t="s">
        <v>2251</v>
      </c>
      <c r="K723" s="179" t="s">
        <v>1954</v>
      </c>
      <c r="L723" s="130" t="s">
        <v>1955</v>
      </c>
      <c r="M723" s="130" t="s">
        <v>1711</v>
      </c>
      <c r="N723" s="130">
        <v>50</v>
      </c>
      <c r="O723" s="138">
        <v>796</v>
      </c>
      <c r="P723" s="130" t="s">
        <v>1957</v>
      </c>
      <c r="Q723" s="227">
        <v>3000</v>
      </c>
      <c r="R723" s="140">
        <v>211.20000000000002</v>
      </c>
      <c r="S723" s="140">
        <f t="shared" si="54"/>
        <v>633600</v>
      </c>
      <c r="T723" s="140">
        <f t="shared" si="55"/>
        <v>709632.0000000001</v>
      </c>
      <c r="U723" s="139">
        <v>2011</v>
      </c>
      <c r="V723" s="143"/>
    </row>
    <row r="724" spans="1:22" s="160" customFormat="1" ht="47.25" customHeight="1">
      <c r="A724" s="129" t="s">
        <v>1731</v>
      </c>
      <c r="B724" s="130" t="s">
        <v>1928</v>
      </c>
      <c r="C724" s="131" t="s">
        <v>1726</v>
      </c>
      <c r="D724" s="156" t="s">
        <v>1732</v>
      </c>
      <c r="E724" s="133" t="s">
        <v>1732</v>
      </c>
      <c r="F724" s="130" t="s">
        <v>2262</v>
      </c>
      <c r="G724" s="134">
        <v>0</v>
      </c>
      <c r="H724" s="135">
        <v>751000000</v>
      </c>
      <c r="I724" s="136" t="s">
        <v>1933</v>
      </c>
      <c r="J724" s="130" t="s">
        <v>2251</v>
      </c>
      <c r="K724" s="179" t="s">
        <v>1954</v>
      </c>
      <c r="L724" s="130" t="s">
        <v>1955</v>
      </c>
      <c r="M724" s="130" t="s">
        <v>1711</v>
      </c>
      <c r="N724" s="130">
        <v>50</v>
      </c>
      <c r="O724" s="138">
        <v>796</v>
      </c>
      <c r="P724" s="130" t="s">
        <v>1957</v>
      </c>
      <c r="Q724" s="227">
        <v>2000</v>
      </c>
      <c r="R724" s="140">
        <v>187.00000000000003</v>
      </c>
      <c r="S724" s="140">
        <f t="shared" si="54"/>
        <v>374000.00000000006</v>
      </c>
      <c r="T724" s="140">
        <f t="shared" si="55"/>
        <v>418880.0000000001</v>
      </c>
      <c r="U724" s="139">
        <v>2011</v>
      </c>
      <c r="V724" s="143"/>
    </row>
    <row r="725" spans="1:22" s="160" customFormat="1" ht="47.25" customHeight="1">
      <c r="A725" s="129" t="s">
        <v>1733</v>
      </c>
      <c r="B725" s="130" t="s">
        <v>1928</v>
      </c>
      <c r="C725" s="131" t="s">
        <v>1734</v>
      </c>
      <c r="D725" s="156" t="s">
        <v>1735</v>
      </c>
      <c r="E725" s="152" t="s">
        <v>1736</v>
      </c>
      <c r="F725" s="130" t="s">
        <v>1932</v>
      </c>
      <c r="G725" s="134">
        <v>100</v>
      </c>
      <c r="H725" s="135">
        <v>751000000</v>
      </c>
      <c r="I725" s="136" t="s">
        <v>1933</v>
      </c>
      <c r="J725" s="135" t="s">
        <v>2251</v>
      </c>
      <c r="K725" s="179" t="s">
        <v>1737</v>
      </c>
      <c r="L725" s="130" t="s">
        <v>1955</v>
      </c>
      <c r="M725" s="130" t="s">
        <v>1947</v>
      </c>
      <c r="N725" s="139">
        <v>0</v>
      </c>
      <c r="O725" s="138">
        <v>796</v>
      </c>
      <c r="P725" s="130" t="s">
        <v>1957</v>
      </c>
      <c r="Q725" s="227">
        <v>20366</v>
      </c>
      <c r="R725" s="140">
        <v>490</v>
      </c>
      <c r="S725" s="140">
        <f t="shared" si="54"/>
        <v>9979340</v>
      </c>
      <c r="T725" s="140">
        <f t="shared" si="55"/>
        <v>11176860.8</v>
      </c>
      <c r="U725" s="139">
        <v>2011</v>
      </c>
      <c r="V725" s="143"/>
    </row>
    <row r="726" spans="2:22" s="123" customFormat="1" ht="47.25" customHeight="1">
      <c r="B726" s="124" t="s">
        <v>1738</v>
      </c>
      <c r="C726" s="144"/>
      <c r="G726" s="162"/>
      <c r="O726" s="165"/>
      <c r="Q726" s="166"/>
      <c r="R726" s="167"/>
      <c r="S726" s="167"/>
      <c r="T726" s="167"/>
      <c r="U726" s="128"/>
      <c r="V726" s="149"/>
    </row>
    <row r="727" spans="1:22" s="107" customFormat="1" ht="47.25" customHeight="1">
      <c r="A727" s="129" t="s">
        <v>1739</v>
      </c>
      <c r="B727" s="130" t="s">
        <v>1928</v>
      </c>
      <c r="C727" s="131" t="s">
        <v>1740</v>
      </c>
      <c r="D727" s="132" t="s">
        <v>1741</v>
      </c>
      <c r="E727" s="152" t="s">
        <v>1741</v>
      </c>
      <c r="F727" s="130" t="s">
        <v>2262</v>
      </c>
      <c r="G727" s="248">
        <v>0</v>
      </c>
      <c r="H727" s="135">
        <v>751000000</v>
      </c>
      <c r="I727" s="136" t="s">
        <v>1933</v>
      </c>
      <c r="J727" s="130" t="s">
        <v>2594</v>
      </c>
      <c r="K727" s="130" t="s">
        <v>1954</v>
      </c>
      <c r="L727" s="130" t="s">
        <v>1955</v>
      </c>
      <c r="M727" s="130" t="s">
        <v>2263</v>
      </c>
      <c r="N727" s="161">
        <v>50</v>
      </c>
      <c r="O727" s="138">
        <v>796</v>
      </c>
      <c r="P727" s="130" t="s">
        <v>1957</v>
      </c>
      <c r="Q727" s="139">
        <v>1</v>
      </c>
      <c r="R727" s="140">
        <v>105000</v>
      </c>
      <c r="S727" s="140"/>
      <c r="T727" s="140">
        <f aca="true" t="shared" si="56" ref="T727:T743">S727*1.12</f>
        <v>0</v>
      </c>
      <c r="U727" s="142">
        <v>2011</v>
      </c>
      <c r="V727" s="143"/>
    </row>
    <row r="728" spans="1:22" s="107" customFormat="1" ht="47.25" customHeight="1">
      <c r="A728" s="129" t="s">
        <v>662</v>
      </c>
      <c r="B728" s="130" t="s">
        <v>1928</v>
      </c>
      <c r="C728" s="131" t="s">
        <v>1740</v>
      </c>
      <c r="D728" s="132" t="s">
        <v>1741</v>
      </c>
      <c r="E728" s="152" t="s">
        <v>1741</v>
      </c>
      <c r="F728" s="130" t="s">
        <v>2262</v>
      </c>
      <c r="G728" s="248">
        <v>0</v>
      </c>
      <c r="H728" s="135">
        <v>751000000</v>
      </c>
      <c r="I728" s="136" t="s">
        <v>1933</v>
      </c>
      <c r="J728" s="130" t="s">
        <v>2594</v>
      </c>
      <c r="K728" s="130" t="s">
        <v>1954</v>
      </c>
      <c r="L728" s="130" t="s">
        <v>1955</v>
      </c>
      <c r="M728" s="130" t="s">
        <v>2263</v>
      </c>
      <c r="N728" s="161">
        <v>50</v>
      </c>
      <c r="O728" s="138">
        <v>796</v>
      </c>
      <c r="P728" s="130" t="s">
        <v>1957</v>
      </c>
      <c r="Q728" s="139">
        <v>1</v>
      </c>
      <c r="R728" s="140">
        <v>30000</v>
      </c>
      <c r="S728" s="140">
        <f>R728*Q728</f>
        <v>30000</v>
      </c>
      <c r="T728" s="140">
        <f>S728*1.12</f>
        <v>33600</v>
      </c>
      <c r="U728" s="142">
        <v>2011</v>
      </c>
      <c r="V728" s="143"/>
    </row>
    <row r="729" spans="1:22" s="107" customFormat="1" ht="47.25" customHeight="1">
      <c r="A729" s="129" t="s">
        <v>1742</v>
      </c>
      <c r="B729" s="130" t="s">
        <v>1928</v>
      </c>
      <c r="C729" s="131" t="s">
        <v>1740</v>
      </c>
      <c r="D729" s="132" t="s">
        <v>1743</v>
      </c>
      <c r="E729" s="152" t="s">
        <v>1743</v>
      </c>
      <c r="F729" s="130" t="s">
        <v>2262</v>
      </c>
      <c r="G729" s="248">
        <v>0</v>
      </c>
      <c r="H729" s="135">
        <v>751000000</v>
      </c>
      <c r="I729" s="136" t="s">
        <v>1933</v>
      </c>
      <c r="J729" s="130" t="s">
        <v>2251</v>
      </c>
      <c r="K729" s="130" t="s">
        <v>1954</v>
      </c>
      <c r="L729" s="130" t="s">
        <v>1955</v>
      </c>
      <c r="M729" s="130" t="s">
        <v>2263</v>
      </c>
      <c r="N729" s="161">
        <v>50</v>
      </c>
      <c r="O729" s="138">
        <v>796</v>
      </c>
      <c r="P729" s="130" t="s">
        <v>1957</v>
      </c>
      <c r="Q729" s="139">
        <v>1</v>
      </c>
      <c r="R729" s="140">
        <v>300000</v>
      </c>
      <c r="S729" s="140">
        <f>R729*Q729</f>
        <v>300000</v>
      </c>
      <c r="T729" s="140">
        <f t="shared" si="56"/>
        <v>336000.00000000006</v>
      </c>
      <c r="U729" s="142">
        <v>2011</v>
      </c>
      <c r="V729" s="143"/>
    </row>
    <row r="730" spans="1:22" s="107" customFormat="1" ht="47.25" customHeight="1">
      <c r="A730" s="129" t="s">
        <v>1744</v>
      </c>
      <c r="B730" s="130" t="s">
        <v>1928</v>
      </c>
      <c r="C730" s="131" t="s">
        <v>2211</v>
      </c>
      <c r="D730" s="132" t="s">
        <v>1745</v>
      </c>
      <c r="E730" s="152" t="s">
        <v>1745</v>
      </c>
      <c r="F730" s="130" t="s">
        <v>2262</v>
      </c>
      <c r="G730" s="248">
        <v>0</v>
      </c>
      <c r="H730" s="135">
        <v>751000000</v>
      </c>
      <c r="I730" s="136" t="s">
        <v>1933</v>
      </c>
      <c r="J730" s="130"/>
      <c r="K730" s="136" t="s">
        <v>2685</v>
      </c>
      <c r="L730" s="130"/>
      <c r="M730" s="130"/>
      <c r="N730" s="248">
        <v>0</v>
      </c>
      <c r="O730" s="138"/>
      <c r="P730" s="130" t="s">
        <v>1957</v>
      </c>
      <c r="Q730" s="139">
        <v>1</v>
      </c>
      <c r="R730" s="140">
        <v>750000</v>
      </c>
      <c r="S730" s="140">
        <f>R730*Q730</f>
        <v>750000</v>
      </c>
      <c r="T730" s="140">
        <f t="shared" si="56"/>
        <v>840000.0000000001</v>
      </c>
      <c r="U730" s="142">
        <v>2011</v>
      </c>
      <c r="V730" s="143"/>
    </row>
    <row r="731" spans="1:22" s="160" customFormat="1" ht="47.25" customHeight="1">
      <c r="A731" s="129" t="s">
        <v>1746</v>
      </c>
      <c r="B731" s="130" t="s">
        <v>1928</v>
      </c>
      <c r="C731" s="131" t="s">
        <v>1747</v>
      </c>
      <c r="D731" s="156" t="s">
        <v>1748</v>
      </c>
      <c r="E731" s="133" t="s">
        <v>1748</v>
      </c>
      <c r="F731" s="130" t="s">
        <v>1932</v>
      </c>
      <c r="G731" s="248">
        <v>0</v>
      </c>
      <c r="H731" s="135">
        <v>751000000</v>
      </c>
      <c r="I731" s="136" t="s">
        <v>1933</v>
      </c>
      <c r="J731" s="130" t="s">
        <v>2251</v>
      </c>
      <c r="K731" s="179" t="s">
        <v>1954</v>
      </c>
      <c r="L731" s="130" t="s">
        <v>1955</v>
      </c>
      <c r="M731" s="130" t="s">
        <v>1947</v>
      </c>
      <c r="N731" s="130">
        <v>0</v>
      </c>
      <c r="O731" s="138"/>
      <c r="P731" s="130" t="s">
        <v>1957</v>
      </c>
      <c r="Q731" s="139">
        <v>1</v>
      </c>
      <c r="R731" s="140">
        <v>6452100</v>
      </c>
      <c r="S731" s="140">
        <f>R731*Q731</f>
        <v>6452100</v>
      </c>
      <c r="T731" s="140">
        <f t="shared" si="56"/>
        <v>7226352.000000001</v>
      </c>
      <c r="U731" s="142">
        <v>2011</v>
      </c>
      <c r="V731" s="143"/>
    </row>
    <row r="732" spans="1:22" s="160" customFormat="1" ht="47.25" customHeight="1">
      <c r="A732" s="129" t="s">
        <v>1749</v>
      </c>
      <c r="B732" s="130" t="s">
        <v>1928</v>
      </c>
      <c r="C732" s="131" t="s">
        <v>1750</v>
      </c>
      <c r="D732" s="156" t="s">
        <v>1751</v>
      </c>
      <c r="E732" s="133" t="s">
        <v>1751</v>
      </c>
      <c r="F732" s="130" t="s">
        <v>1932</v>
      </c>
      <c r="G732" s="248">
        <v>0</v>
      </c>
      <c r="H732" s="135">
        <v>751000000</v>
      </c>
      <c r="I732" s="136" t="s">
        <v>1933</v>
      </c>
      <c r="J732" s="130"/>
      <c r="K732" s="136" t="s">
        <v>2685</v>
      </c>
      <c r="L732" s="130"/>
      <c r="M732" s="130"/>
      <c r="N732" s="130">
        <v>0</v>
      </c>
      <c r="O732" s="138"/>
      <c r="P732" s="130" t="s">
        <v>1957</v>
      </c>
      <c r="Q732" s="139">
        <v>1</v>
      </c>
      <c r="R732" s="140">
        <v>6300000</v>
      </c>
      <c r="S732" s="140">
        <f>R732*Q732</f>
        <v>6300000</v>
      </c>
      <c r="T732" s="140">
        <f t="shared" si="56"/>
        <v>7056000.000000001</v>
      </c>
      <c r="U732" s="142">
        <v>2011</v>
      </c>
      <c r="V732" s="143"/>
    </row>
    <row r="733" spans="1:22" s="160" customFormat="1" ht="47.25" customHeight="1">
      <c r="A733" s="129" t="s">
        <v>1752</v>
      </c>
      <c r="B733" s="130" t="s">
        <v>1928</v>
      </c>
      <c r="C733" s="131" t="s">
        <v>1753</v>
      </c>
      <c r="D733" s="132" t="s">
        <v>1754</v>
      </c>
      <c r="E733" s="152" t="s">
        <v>1755</v>
      </c>
      <c r="F733" s="130" t="s">
        <v>2262</v>
      </c>
      <c r="G733" s="134">
        <v>0</v>
      </c>
      <c r="H733" s="135">
        <v>751000000</v>
      </c>
      <c r="I733" s="136" t="s">
        <v>1933</v>
      </c>
      <c r="J733" s="130" t="s">
        <v>2251</v>
      </c>
      <c r="K733" s="179" t="s">
        <v>1954</v>
      </c>
      <c r="L733" s="130" t="s">
        <v>1955</v>
      </c>
      <c r="M733" s="130" t="s">
        <v>1947</v>
      </c>
      <c r="N733" s="130">
        <v>0</v>
      </c>
      <c r="O733" s="138"/>
      <c r="P733" s="130" t="s">
        <v>1957</v>
      </c>
      <c r="Q733" s="139"/>
      <c r="R733" s="140"/>
      <c r="S733" s="140">
        <v>1969500</v>
      </c>
      <c r="T733" s="140">
        <f t="shared" si="56"/>
        <v>2205840</v>
      </c>
      <c r="U733" s="139">
        <v>2011</v>
      </c>
      <c r="V733" s="143"/>
    </row>
    <row r="734" spans="1:22" s="160" customFormat="1" ht="47.25" customHeight="1">
      <c r="A734" s="129" t="s">
        <v>1756</v>
      </c>
      <c r="B734" s="130" t="s">
        <v>1928</v>
      </c>
      <c r="C734" s="131" t="s">
        <v>1757</v>
      </c>
      <c r="D734" s="132" t="s">
        <v>1758</v>
      </c>
      <c r="E734" s="152" t="s">
        <v>1759</v>
      </c>
      <c r="F734" s="130" t="s">
        <v>1932</v>
      </c>
      <c r="G734" s="134">
        <v>0</v>
      </c>
      <c r="H734" s="135">
        <v>751000000</v>
      </c>
      <c r="I734" s="136" t="s">
        <v>1933</v>
      </c>
      <c r="J734" s="137" t="s">
        <v>1953</v>
      </c>
      <c r="K734" s="179" t="s">
        <v>1954</v>
      </c>
      <c r="L734" s="130" t="s">
        <v>1936</v>
      </c>
      <c r="M734" s="130" t="s">
        <v>1947</v>
      </c>
      <c r="N734" s="130">
        <v>0</v>
      </c>
      <c r="O734" s="138"/>
      <c r="P734" s="130" t="s">
        <v>1957</v>
      </c>
      <c r="Q734" s="139"/>
      <c r="R734" s="140"/>
      <c r="S734" s="140">
        <v>63225000</v>
      </c>
      <c r="T734" s="140">
        <f t="shared" si="56"/>
        <v>70812000</v>
      </c>
      <c r="U734" s="139">
        <v>2011</v>
      </c>
      <c r="V734" s="143"/>
    </row>
    <row r="735" spans="1:22" s="107" customFormat="1" ht="47.25" customHeight="1">
      <c r="A735" s="129" t="s">
        <v>1760</v>
      </c>
      <c r="B735" s="132" t="s">
        <v>1928</v>
      </c>
      <c r="C735" s="131" t="s">
        <v>1761</v>
      </c>
      <c r="D735" s="132" t="s">
        <v>1762</v>
      </c>
      <c r="E735" s="152" t="s">
        <v>1763</v>
      </c>
      <c r="F735" s="130" t="s">
        <v>1932</v>
      </c>
      <c r="G735" s="134">
        <v>0</v>
      </c>
      <c r="H735" s="135">
        <v>751000000</v>
      </c>
      <c r="I735" s="136" t="s">
        <v>1933</v>
      </c>
      <c r="J735" s="130" t="s">
        <v>2213</v>
      </c>
      <c r="K735" s="130" t="s">
        <v>1764</v>
      </c>
      <c r="L735" s="130" t="s">
        <v>1955</v>
      </c>
      <c r="M735" s="130" t="s">
        <v>1765</v>
      </c>
      <c r="N735" s="130">
        <v>50</v>
      </c>
      <c r="O735" s="138">
        <v>796</v>
      </c>
      <c r="P735" s="130" t="s">
        <v>1957</v>
      </c>
      <c r="Q735" s="139">
        <v>10</v>
      </c>
      <c r="R735" s="140">
        <v>2250000</v>
      </c>
      <c r="S735" s="140">
        <f>R735*Q735</f>
        <v>22500000</v>
      </c>
      <c r="T735" s="140">
        <f t="shared" si="56"/>
        <v>25200000.000000004</v>
      </c>
      <c r="U735" s="139">
        <v>2011</v>
      </c>
      <c r="V735" s="141"/>
    </row>
    <row r="736" spans="1:22" s="107" customFormat="1" ht="47.25" customHeight="1">
      <c r="A736" s="129" t="s">
        <v>1766</v>
      </c>
      <c r="B736" s="130" t="s">
        <v>1928</v>
      </c>
      <c r="C736" s="131" t="s">
        <v>2481</v>
      </c>
      <c r="D736" s="132" t="s">
        <v>1767</v>
      </c>
      <c r="E736" s="152" t="s">
        <v>1767</v>
      </c>
      <c r="F736" s="130" t="s">
        <v>2262</v>
      </c>
      <c r="G736" s="134">
        <v>0</v>
      </c>
      <c r="H736" s="130">
        <v>751000000</v>
      </c>
      <c r="I736" s="136" t="s">
        <v>1933</v>
      </c>
      <c r="J736" s="130" t="s">
        <v>2475</v>
      </c>
      <c r="K736" s="130" t="s">
        <v>1954</v>
      </c>
      <c r="L736" s="130" t="s">
        <v>1955</v>
      </c>
      <c r="M736" s="130" t="s">
        <v>2263</v>
      </c>
      <c r="N736" s="130">
        <v>50</v>
      </c>
      <c r="O736" s="138">
        <v>796</v>
      </c>
      <c r="P736" s="130" t="s">
        <v>1957</v>
      </c>
      <c r="Q736" s="139">
        <v>2</v>
      </c>
      <c r="R736" s="140">
        <f>S736/Q736</f>
        <v>900000</v>
      </c>
      <c r="S736" s="140">
        <f>12000*150</f>
        <v>1800000</v>
      </c>
      <c r="T736" s="140">
        <f t="shared" si="56"/>
        <v>2016000.0000000002</v>
      </c>
      <c r="U736" s="142">
        <v>2011</v>
      </c>
      <c r="V736" s="143"/>
    </row>
    <row r="737" spans="1:22" s="107" customFormat="1" ht="47.25" customHeight="1">
      <c r="A737" s="129" t="s">
        <v>1768</v>
      </c>
      <c r="B737" s="130" t="s">
        <v>1928</v>
      </c>
      <c r="C737" s="131" t="s">
        <v>1505</v>
      </c>
      <c r="D737" s="132" t="s">
        <v>1769</v>
      </c>
      <c r="E737" s="152" t="s">
        <v>1770</v>
      </c>
      <c r="F737" s="130" t="s">
        <v>2262</v>
      </c>
      <c r="G737" s="134">
        <v>0</v>
      </c>
      <c r="H737" s="130">
        <v>751000000</v>
      </c>
      <c r="I737" s="136" t="s">
        <v>1933</v>
      </c>
      <c r="J737" s="130" t="s">
        <v>2251</v>
      </c>
      <c r="K737" s="130" t="s">
        <v>1954</v>
      </c>
      <c r="L737" s="130" t="s">
        <v>1955</v>
      </c>
      <c r="M737" s="130" t="s">
        <v>2263</v>
      </c>
      <c r="N737" s="130">
        <v>50</v>
      </c>
      <c r="O737" s="138">
        <v>796</v>
      </c>
      <c r="P737" s="130" t="s">
        <v>1957</v>
      </c>
      <c r="Q737" s="139">
        <v>10</v>
      </c>
      <c r="R737" s="140">
        <v>10500</v>
      </c>
      <c r="S737" s="140">
        <f>R737*Q737</f>
        <v>105000</v>
      </c>
      <c r="T737" s="140">
        <f t="shared" si="56"/>
        <v>117600.00000000001</v>
      </c>
      <c r="U737" s="142">
        <v>2011</v>
      </c>
      <c r="V737" s="143"/>
    </row>
    <row r="738" spans="1:22" s="107" customFormat="1" ht="47.25" customHeight="1">
      <c r="A738" s="129" t="s">
        <v>1771</v>
      </c>
      <c r="B738" s="130" t="s">
        <v>1928</v>
      </c>
      <c r="C738" s="131" t="s">
        <v>1772</v>
      </c>
      <c r="D738" s="132" t="s">
        <v>1773</v>
      </c>
      <c r="E738" s="152" t="s">
        <v>1773</v>
      </c>
      <c r="F738" s="130" t="s">
        <v>2262</v>
      </c>
      <c r="G738" s="248">
        <v>0</v>
      </c>
      <c r="H738" s="135">
        <v>751000000</v>
      </c>
      <c r="I738" s="136" t="s">
        <v>1933</v>
      </c>
      <c r="J738" s="130"/>
      <c r="K738" s="136" t="s">
        <v>2685</v>
      </c>
      <c r="L738" s="130"/>
      <c r="M738" s="130"/>
      <c r="N738" s="130">
        <v>0</v>
      </c>
      <c r="O738" s="138">
        <v>796</v>
      </c>
      <c r="P738" s="130" t="s">
        <v>1957</v>
      </c>
      <c r="Q738" s="139">
        <v>1</v>
      </c>
      <c r="R738" s="140">
        <v>30000</v>
      </c>
      <c r="S738" s="140">
        <f>R738*Q738</f>
        <v>30000</v>
      </c>
      <c r="T738" s="140">
        <f t="shared" si="56"/>
        <v>33600</v>
      </c>
      <c r="U738" s="142">
        <v>2011</v>
      </c>
      <c r="V738" s="143"/>
    </row>
    <row r="739" spans="1:22" s="107" customFormat="1" ht="47.25" customHeight="1">
      <c r="A739" s="129" t="s">
        <v>1774</v>
      </c>
      <c r="B739" s="130" t="s">
        <v>1928</v>
      </c>
      <c r="C739" s="279" t="s">
        <v>49</v>
      </c>
      <c r="D739" s="132" t="s">
        <v>1775</v>
      </c>
      <c r="E739" s="152" t="s">
        <v>1775</v>
      </c>
      <c r="F739" s="130" t="s">
        <v>2262</v>
      </c>
      <c r="G739" s="248">
        <v>0</v>
      </c>
      <c r="H739" s="135">
        <v>751000000</v>
      </c>
      <c r="I739" s="136" t="s">
        <v>1933</v>
      </c>
      <c r="J739" s="130"/>
      <c r="K739" s="136" t="s">
        <v>2685</v>
      </c>
      <c r="L739" s="130"/>
      <c r="M739" s="130"/>
      <c r="N739" s="130">
        <v>0</v>
      </c>
      <c r="O739" s="138">
        <v>796</v>
      </c>
      <c r="P739" s="130" t="s">
        <v>1957</v>
      </c>
      <c r="Q739" s="139">
        <v>1</v>
      </c>
      <c r="R739" s="140">
        <v>45000</v>
      </c>
      <c r="S739" s="140">
        <f>R739*Q739</f>
        <v>45000</v>
      </c>
      <c r="T739" s="140">
        <f t="shared" si="56"/>
        <v>50400.00000000001</v>
      </c>
      <c r="U739" s="142">
        <v>2011</v>
      </c>
      <c r="V739" s="143"/>
    </row>
    <row r="740" spans="1:22" s="107" customFormat="1" ht="47.25" customHeight="1">
      <c r="A740" s="129" t="s">
        <v>1776</v>
      </c>
      <c r="B740" s="130" t="s">
        <v>1928</v>
      </c>
      <c r="C740" s="131" t="s">
        <v>2192</v>
      </c>
      <c r="D740" s="132" t="s">
        <v>1777</v>
      </c>
      <c r="E740" s="132" t="s">
        <v>1777</v>
      </c>
      <c r="F740" s="130" t="s">
        <v>2262</v>
      </c>
      <c r="G740" s="134">
        <v>0</v>
      </c>
      <c r="H740" s="130">
        <v>751000000</v>
      </c>
      <c r="I740" s="136" t="s">
        <v>1933</v>
      </c>
      <c r="J740" s="130" t="s">
        <v>2251</v>
      </c>
      <c r="K740" s="130" t="s">
        <v>1954</v>
      </c>
      <c r="L740" s="130" t="s">
        <v>1955</v>
      </c>
      <c r="M740" s="130" t="s">
        <v>2263</v>
      </c>
      <c r="N740" s="130">
        <v>50</v>
      </c>
      <c r="O740" s="138">
        <v>796</v>
      </c>
      <c r="P740" s="130" t="s">
        <v>1957</v>
      </c>
      <c r="Q740" s="139">
        <v>2</v>
      </c>
      <c r="R740" s="140">
        <v>103125</v>
      </c>
      <c r="S740" s="140">
        <f>R740*Q740</f>
        <v>206250</v>
      </c>
      <c r="T740" s="140">
        <f t="shared" si="56"/>
        <v>231000.00000000003</v>
      </c>
      <c r="U740" s="142">
        <v>2011</v>
      </c>
      <c r="V740" s="143"/>
    </row>
    <row r="741" spans="1:22" s="107" customFormat="1" ht="47.25" customHeight="1">
      <c r="A741" s="129" t="s">
        <v>1779</v>
      </c>
      <c r="B741" s="130" t="s">
        <v>1928</v>
      </c>
      <c r="C741" s="131" t="s">
        <v>1780</v>
      </c>
      <c r="D741" s="132" t="s">
        <v>1778</v>
      </c>
      <c r="E741" s="152" t="s">
        <v>1778</v>
      </c>
      <c r="F741" s="130" t="s">
        <v>1932</v>
      </c>
      <c r="G741" s="134">
        <v>0</v>
      </c>
      <c r="H741" s="130">
        <v>751000000</v>
      </c>
      <c r="I741" s="136" t="s">
        <v>1933</v>
      </c>
      <c r="J741" s="130" t="s">
        <v>2251</v>
      </c>
      <c r="K741" s="130" t="s">
        <v>1954</v>
      </c>
      <c r="L741" s="130" t="s">
        <v>1955</v>
      </c>
      <c r="M741" s="130" t="s">
        <v>2263</v>
      </c>
      <c r="N741" s="130">
        <v>50</v>
      </c>
      <c r="O741" s="138">
        <v>796</v>
      </c>
      <c r="P741" s="130" t="s">
        <v>1957</v>
      </c>
      <c r="Q741" s="139">
        <v>1</v>
      </c>
      <c r="R741" s="140">
        <v>168252600</v>
      </c>
      <c r="S741" s="140">
        <f>R741*Q741</f>
        <v>168252600</v>
      </c>
      <c r="T741" s="140">
        <f t="shared" si="56"/>
        <v>188442912.00000003</v>
      </c>
      <c r="U741" s="142">
        <v>2011</v>
      </c>
      <c r="V741" s="143"/>
    </row>
    <row r="742" spans="1:22" s="107" customFormat="1" ht="47.25" customHeight="1">
      <c r="A742" s="129" t="s">
        <v>1781</v>
      </c>
      <c r="B742" s="130" t="s">
        <v>1928</v>
      </c>
      <c r="C742" s="131" t="s">
        <v>1782</v>
      </c>
      <c r="D742" s="132" t="s">
        <v>1783</v>
      </c>
      <c r="E742" s="152" t="s">
        <v>1784</v>
      </c>
      <c r="F742" s="130" t="s">
        <v>2262</v>
      </c>
      <c r="G742" s="134">
        <v>0</v>
      </c>
      <c r="H742" s="130">
        <v>751000000</v>
      </c>
      <c r="I742" s="136" t="s">
        <v>1933</v>
      </c>
      <c r="J742" s="130" t="s">
        <v>2251</v>
      </c>
      <c r="K742" s="130" t="s">
        <v>1954</v>
      </c>
      <c r="L742" s="130" t="s">
        <v>1955</v>
      </c>
      <c r="M742" s="130" t="s">
        <v>1947</v>
      </c>
      <c r="N742" s="130">
        <v>50</v>
      </c>
      <c r="O742" s="138"/>
      <c r="P742" s="130" t="s">
        <v>1957</v>
      </c>
      <c r="Q742" s="139"/>
      <c r="R742" s="183"/>
      <c r="S742" s="249">
        <v>4500000</v>
      </c>
      <c r="T742" s="140">
        <f t="shared" si="56"/>
        <v>5040000.000000001</v>
      </c>
      <c r="U742" s="142">
        <v>2011</v>
      </c>
      <c r="V742" s="143"/>
    </row>
    <row r="743" spans="1:22" s="107" customFormat="1" ht="47.25" customHeight="1">
      <c r="A743" s="129" t="s">
        <v>1785</v>
      </c>
      <c r="B743" s="130" t="s">
        <v>1928</v>
      </c>
      <c r="C743" s="131" t="s">
        <v>1786</v>
      </c>
      <c r="D743" s="132" t="s">
        <v>1787</v>
      </c>
      <c r="E743" s="152" t="s">
        <v>1788</v>
      </c>
      <c r="F743" s="130" t="s">
        <v>1789</v>
      </c>
      <c r="G743" s="134">
        <v>0</v>
      </c>
      <c r="H743" s="130">
        <v>751000000</v>
      </c>
      <c r="I743" s="136" t="s">
        <v>1933</v>
      </c>
      <c r="J743" s="130" t="s">
        <v>2251</v>
      </c>
      <c r="K743" s="130" t="s">
        <v>1954</v>
      </c>
      <c r="L743" s="130" t="s">
        <v>1955</v>
      </c>
      <c r="M743" s="130" t="s">
        <v>1947</v>
      </c>
      <c r="N743" s="130">
        <v>0</v>
      </c>
      <c r="O743" s="138"/>
      <c r="P743" s="130" t="s">
        <v>1957</v>
      </c>
      <c r="Q743" s="139"/>
      <c r="R743" s="140"/>
      <c r="S743" s="140">
        <v>54277500</v>
      </c>
      <c r="T743" s="140">
        <f t="shared" si="56"/>
        <v>60790800.00000001</v>
      </c>
      <c r="U743" s="142">
        <v>2011</v>
      </c>
      <c r="V743" s="143"/>
    </row>
    <row r="744" spans="1:22" s="107" customFormat="1" ht="47.25" customHeight="1">
      <c r="A744" s="250"/>
      <c r="B744" s="251"/>
      <c r="C744" s="252"/>
      <c r="D744" s="253"/>
      <c r="E744" s="254"/>
      <c r="F744" s="251"/>
      <c r="G744" s="255"/>
      <c r="H744" s="251"/>
      <c r="I744" s="256"/>
      <c r="J744" s="251"/>
      <c r="K744" s="251"/>
      <c r="L744" s="251"/>
      <c r="M744" s="251"/>
      <c r="N744" s="251"/>
      <c r="O744" s="257"/>
      <c r="P744" s="251"/>
      <c r="Q744" s="258"/>
      <c r="R744" s="259"/>
      <c r="S744" s="259"/>
      <c r="T744" s="259"/>
      <c r="U744" s="260"/>
      <c r="V744" s="261"/>
    </row>
    <row r="745" spans="1:22" s="107" customFormat="1" ht="47.25" customHeight="1">
      <c r="A745" s="262" t="s">
        <v>1790</v>
      </c>
      <c r="B745" s="191" t="s">
        <v>1928</v>
      </c>
      <c r="C745" s="263" t="s">
        <v>2249</v>
      </c>
      <c r="D745" s="264" t="s">
        <v>2250</v>
      </c>
      <c r="E745" s="264" t="s">
        <v>2250</v>
      </c>
      <c r="F745" s="191" t="s">
        <v>1932</v>
      </c>
      <c r="G745" s="265">
        <v>0</v>
      </c>
      <c r="H745" s="191">
        <v>751000000</v>
      </c>
      <c r="I745" s="266" t="s">
        <v>1933</v>
      </c>
      <c r="J745" s="130" t="s">
        <v>2251</v>
      </c>
      <c r="K745" s="191" t="s">
        <v>1954</v>
      </c>
      <c r="L745" s="191" t="s">
        <v>2252</v>
      </c>
      <c r="M745" s="191" t="s">
        <v>2253</v>
      </c>
      <c r="N745" s="191">
        <v>0</v>
      </c>
      <c r="O745" s="267">
        <v>796</v>
      </c>
      <c r="P745" s="191" t="s">
        <v>1957</v>
      </c>
      <c r="Q745" s="268">
        <v>42</v>
      </c>
      <c r="R745" s="269">
        <v>182000</v>
      </c>
      <c r="S745" s="269"/>
      <c r="T745" s="269"/>
      <c r="U745" s="268">
        <v>2011</v>
      </c>
      <c r="V745" s="191"/>
    </row>
    <row r="746" spans="1:22" s="107" customFormat="1" ht="47.25" customHeight="1">
      <c r="A746" s="262" t="s">
        <v>1791</v>
      </c>
      <c r="B746" s="191" t="s">
        <v>1928</v>
      </c>
      <c r="C746" s="263" t="s">
        <v>2249</v>
      </c>
      <c r="D746" s="264" t="s">
        <v>2250</v>
      </c>
      <c r="E746" s="264" t="s">
        <v>2250</v>
      </c>
      <c r="F746" s="191" t="s">
        <v>1932</v>
      </c>
      <c r="G746" s="265">
        <v>0</v>
      </c>
      <c r="H746" s="191">
        <v>751000000</v>
      </c>
      <c r="I746" s="266" t="s">
        <v>1933</v>
      </c>
      <c r="J746" s="130" t="s">
        <v>2251</v>
      </c>
      <c r="K746" s="191" t="s">
        <v>1954</v>
      </c>
      <c r="L746" s="191" t="s">
        <v>2252</v>
      </c>
      <c r="M746" s="191" t="s">
        <v>2253</v>
      </c>
      <c r="N746" s="191">
        <v>0</v>
      </c>
      <c r="O746" s="267">
        <v>796</v>
      </c>
      <c r="P746" s="191" t="s">
        <v>1957</v>
      </c>
      <c r="Q746" s="268">
        <f>42+40</f>
        <v>82</v>
      </c>
      <c r="R746" s="269">
        <v>182000</v>
      </c>
      <c r="S746" s="270">
        <f>R746*Q746</f>
        <v>14924000</v>
      </c>
      <c r="T746" s="269">
        <f>S746*1.12</f>
        <v>16714880.000000002</v>
      </c>
      <c r="U746" s="268">
        <v>2011</v>
      </c>
      <c r="V746" s="191"/>
    </row>
    <row r="747" spans="1:22" s="107" customFormat="1" ht="47.25" customHeight="1">
      <c r="A747" s="262" t="s">
        <v>1792</v>
      </c>
      <c r="B747" s="191" t="s">
        <v>1928</v>
      </c>
      <c r="C747" s="263" t="s">
        <v>2249</v>
      </c>
      <c r="D747" s="264" t="s">
        <v>2258</v>
      </c>
      <c r="E747" s="264" t="s">
        <v>2258</v>
      </c>
      <c r="F747" s="191" t="s">
        <v>1932</v>
      </c>
      <c r="G747" s="265">
        <v>0</v>
      </c>
      <c r="H747" s="191">
        <v>751000000</v>
      </c>
      <c r="I747" s="266" t="s">
        <v>1933</v>
      </c>
      <c r="J747" s="191" t="s">
        <v>2475</v>
      </c>
      <c r="K747" s="191" t="s">
        <v>1954</v>
      </c>
      <c r="L747" s="191" t="s">
        <v>2252</v>
      </c>
      <c r="M747" s="191" t="s">
        <v>2297</v>
      </c>
      <c r="N747" s="191">
        <v>0</v>
      </c>
      <c r="O747" s="267">
        <v>796</v>
      </c>
      <c r="P747" s="191" t="s">
        <v>1957</v>
      </c>
      <c r="Q747" s="268">
        <v>11</v>
      </c>
      <c r="R747" s="269">
        <v>303586</v>
      </c>
      <c r="S747" s="270"/>
      <c r="T747" s="269"/>
      <c r="U747" s="268">
        <v>2011</v>
      </c>
      <c r="V747" s="191"/>
    </row>
    <row r="748" spans="1:22" s="107" customFormat="1" ht="47.25" customHeight="1">
      <c r="A748" s="262" t="s">
        <v>1793</v>
      </c>
      <c r="B748" s="191" t="s">
        <v>1928</v>
      </c>
      <c r="C748" s="263" t="s">
        <v>2249</v>
      </c>
      <c r="D748" s="264" t="s">
        <v>2258</v>
      </c>
      <c r="E748" s="264" t="s">
        <v>2258</v>
      </c>
      <c r="F748" s="191" t="s">
        <v>1932</v>
      </c>
      <c r="G748" s="265">
        <v>0</v>
      </c>
      <c r="H748" s="191">
        <v>751000000</v>
      </c>
      <c r="I748" s="266" t="s">
        <v>1933</v>
      </c>
      <c r="J748" s="191" t="s">
        <v>2475</v>
      </c>
      <c r="K748" s="191" t="s">
        <v>1954</v>
      </c>
      <c r="L748" s="191" t="s">
        <v>2252</v>
      </c>
      <c r="M748" s="191" t="s">
        <v>2297</v>
      </c>
      <c r="N748" s="191">
        <v>0</v>
      </c>
      <c r="O748" s="267">
        <v>796</v>
      </c>
      <c r="P748" s="191" t="s">
        <v>1957</v>
      </c>
      <c r="Q748" s="268">
        <f>11+19+2</f>
        <v>32</v>
      </c>
      <c r="R748" s="269">
        <v>303586</v>
      </c>
      <c r="S748" s="270">
        <f aca="true" t="shared" si="57" ref="S748:S771">R748*Q748</f>
        <v>9714752</v>
      </c>
      <c r="T748" s="269">
        <f aca="true" t="shared" si="58" ref="T748:T780">S748*1.12</f>
        <v>10880522.24</v>
      </c>
      <c r="U748" s="268">
        <v>2011</v>
      </c>
      <c r="V748" s="191"/>
    </row>
    <row r="749" spans="1:22" s="107" customFormat="1" ht="47.25" customHeight="1">
      <c r="A749" s="262" t="s">
        <v>1794</v>
      </c>
      <c r="B749" s="191" t="s">
        <v>1928</v>
      </c>
      <c r="C749" s="263" t="s">
        <v>2333</v>
      </c>
      <c r="D749" s="264" t="s">
        <v>2331</v>
      </c>
      <c r="E749" s="264" t="s">
        <v>1795</v>
      </c>
      <c r="F749" s="191" t="s">
        <v>2262</v>
      </c>
      <c r="G749" s="265">
        <v>0</v>
      </c>
      <c r="H749" s="191">
        <v>751000000</v>
      </c>
      <c r="I749" s="266" t="s">
        <v>1933</v>
      </c>
      <c r="J749" s="191" t="s">
        <v>1982</v>
      </c>
      <c r="K749" s="191" t="s">
        <v>1954</v>
      </c>
      <c r="L749" s="191" t="s">
        <v>1955</v>
      </c>
      <c r="M749" s="191" t="s">
        <v>2263</v>
      </c>
      <c r="N749" s="191">
        <v>50</v>
      </c>
      <c r="O749" s="267">
        <v>796</v>
      </c>
      <c r="P749" s="191" t="s">
        <v>1957</v>
      </c>
      <c r="Q749" s="268">
        <v>1</v>
      </c>
      <c r="R749" s="269">
        <v>750000</v>
      </c>
      <c r="S749" s="270">
        <f t="shared" si="57"/>
        <v>750000</v>
      </c>
      <c r="T749" s="270">
        <f t="shared" si="58"/>
        <v>840000.0000000001</v>
      </c>
      <c r="U749" s="268">
        <v>2011</v>
      </c>
      <c r="V749" s="191"/>
    </row>
    <row r="750" spans="1:22" s="107" customFormat="1" ht="47.25" customHeight="1">
      <c r="A750" s="262" t="s">
        <v>1796</v>
      </c>
      <c r="B750" s="191" t="s">
        <v>1928</v>
      </c>
      <c r="C750" s="263" t="s">
        <v>2333</v>
      </c>
      <c r="D750" s="264" t="s">
        <v>2331</v>
      </c>
      <c r="E750" s="264" t="s">
        <v>1797</v>
      </c>
      <c r="F750" s="191" t="s">
        <v>2262</v>
      </c>
      <c r="G750" s="265">
        <v>0</v>
      </c>
      <c r="H750" s="191">
        <v>751000000</v>
      </c>
      <c r="I750" s="266" t="s">
        <v>1933</v>
      </c>
      <c r="J750" s="130" t="s">
        <v>2251</v>
      </c>
      <c r="K750" s="191" t="s">
        <v>1954</v>
      </c>
      <c r="L750" s="191" t="s">
        <v>1955</v>
      </c>
      <c r="M750" s="191" t="s">
        <v>2263</v>
      </c>
      <c r="N750" s="191">
        <v>50</v>
      </c>
      <c r="O750" s="267">
        <v>796</v>
      </c>
      <c r="P750" s="191" t="s">
        <v>1957</v>
      </c>
      <c r="Q750" s="268">
        <v>1</v>
      </c>
      <c r="R750" s="269">
        <v>750000</v>
      </c>
      <c r="S750" s="270">
        <f t="shared" si="57"/>
        <v>750000</v>
      </c>
      <c r="T750" s="270">
        <f t="shared" si="58"/>
        <v>840000.0000000001</v>
      </c>
      <c r="U750" s="268">
        <v>2011</v>
      </c>
      <c r="V750" s="191"/>
    </row>
    <row r="751" spans="1:22" s="107" customFormat="1" ht="47.25" customHeight="1">
      <c r="A751" s="262" t="s">
        <v>1798</v>
      </c>
      <c r="B751" s="191" t="s">
        <v>1928</v>
      </c>
      <c r="C751" s="263" t="s">
        <v>2333</v>
      </c>
      <c r="D751" s="264" t="s">
        <v>2331</v>
      </c>
      <c r="E751" s="264" t="s">
        <v>1799</v>
      </c>
      <c r="F751" s="191" t="s">
        <v>2262</v>
      </c>
      <c r="G751" s="265">
        <v>0</v>
      </c>
      <c r="H751" s="191">
        <v>751000000</v>
      </c>
      <c r="I751" s="266" t="s">
        <v>1933</v>
      </c>
      <c r="J751" s="191" t="s">
        <v>1982</v>
      </c>
      <c r="K751" s="191" t="s">
        <v>1954</v>
      </c>
      <c r="L751" s="191" t="s">
        <v>1955</v>
      </c>
      <c r="M751" s="191" t="s">
        <v>2263</v>
      </c>
      <c r="N751" s="191">
        <v>50</v>
      </c>
      <c r="O751" s="267">
        <v>796</v>
      </c>
      <c r="P751" s="191" t="s">
        <v>1957</v>
      </c>
      <c r="Q751" s="268">
        <v>3</v>
      </c>
      <c r="R751" s="269">
        <v>186666.67</v>
      </c>
      <c r="S751" s="270">
        <f t="shared" si="57"/>
        <v>560000.01</v>
      </c>
      <c r="T751" s="270">
        <f t="shared" si="58"/>
        <v>627200.0112000001</v>
      </c>
      <c r="U751" s="268">
        <v>2011</v>
      </c>
      <c r="V751" s="191"/>
    </row>
    <row r="752" spans="1:22" s="107" customFormat="1" ht="47.25" customHeight="1">
      <c r="A752" s="262" t="s">
        <v>1798</v>
      </c>
      <c r="B752" s="191" t="s">
        <v>1928</v>
      </c>
      <c r="C752" s="263" t="s">
        <v>2333</v>
      </c>
      <c r="D752" s="264" t="s">
        <v>2331</v>
      </c>
      <c r="E752" s="264" t="s">
        <v>1800</v>
      </c>
      <c r="F752" s="191" t="s">
        <v>2262</v>
      </c>
      <c r="G752" s="265">
        <v>0</v>
      </c>
      <c r="H752" s="191">
        <v>751000000</v>
      </c>
      <c r="I752" s="266" t="s">
        <v>1933</v>
      </c>
      <c r="J752" s="191" t="s">
        <v>1982</v>
      </c>
      <c r="K752" s="191" t="s">
        <v>1954</v>
      </c>
      <c r="L752" s="191" t="s">
        <v>1955</v>
      </c>
      <c r="M752" s="191" t="s">
        <v>2263</v>
      </c>
      <c r="N752" s="191">
        <v>50</v>
      </c>
      <c r="O752" s="267">
        <v>796</v>
      </c>
      <c r="P752" s="191" t="s">
        <v>1957</v>
      </c>
      <c r="Q752" s="268">
        <v>1</v>
      </c>
      <c r="R752" s="269">
        <v>500000</v>
      </c>
      <c r="S752" s="270">
        <f t="shared" si="57"/>
        <v>500000</v>
      </c>
      <c r="T752" s="270">
        <f t="shared" si="58"/>
        <v>560000</v>
      </c>
      <c r="U752" s="268">
        <v>2011</v>
      </c>
      <c r="V752" s="191"/>
    </row>
    <row r="753" spans="1:22" s="107" customFormat="1" ht="47.25" customHeight="1">
      <c r="A753" s="262" t="s">
        <v>1801</v>
      </c>
      <c r="B753" s="191" t="s">
        <v>1928</v>
      </c>
      <c r="C753" s="263" t="s">
        <v>2333</v>
      </c>
      <c r="D753" s="264" t="s">
        <v>2331</v>
      </c>
      <c r="E753" s="264" t="s">
        <v>1802</v>
      </c>
      <c r="F753" s="191" t="s">
        <v>2262</v>
      </c>
      <c r="G753" s="265">
        <v>0</v>
      </c>
      <c r="H753" s="191">
        <v>751000000</v>
      </c>
      <c r="I753" s="266" t="s">
        <v>1933</v>
      </c>
      <c r="J753" s="191" t="s">
        <v>1982</v>
      </c>
      <c r="K753" s="191" t="s">
        <v>1954</v>
      </c>
      <c r="L753" s="191" t="s">
        <v>1955</v>
      </c>
      <c r="M753" s="191" t="s">
        <v>2263</v>
      </c>
      <c r="N753" s="191">
        <v>50</v>
      </c>
      <c r="O753" s="267">
        <v>796</v>
      </c>
      <c r="P753" s="191" t="s">
        <v>1957</v>
      </c>
      <c r="Q753" s="268">
        <v>2</v>
      </c>
      <c r="R753" s="269">
        <v>225000</v>
      </c>
      <c r="S753" s="270">
        <f t="shared" si="57"/>
        <v>450000</v>
      </c>
      <c r="T753" s="270">
        <f t="shared" si="58"/>
        <v>504000.00000000006</v>
      </c>
      <c r="U753" s="268">
        <v>2011</v>
      </c>
      <c r="V753" s="191"/>
    </row>
    <row r="754" spans="1:22" s="107" customFormat="1" ht="47.25" customHeight="1">
      <c r="A754" s="262" t="s">
        <v>1803</v>
      </c>
      <c r="B754" s="191" t="s">
        <v>1928</v>
      </c>
      <c r="C754" s="263" t="s">
        <v>1804</v>
      </c>
      <c r="D754" s="264" t="s">
        <v>1805</v>
      </c>
      <c r="E754" s="264" t="s">
        <v>1806</v>
      </c>
      <c r="F754" s="191" t="s">
        <v>2262</v>
      </c>
      <c r="G754" s="265">
        <v>0</v>
      </c>
      <c r="H754" s="191">
        <v>751000000</v>
      </c>
      <c r="I754" s="266" t="s">
        <v>1933</v>
      </c>
      <c r="J754" s="191" t="s">
        <v>2251</v>
      </c>
      <c r="K754" s="191" t="s">
        <v>1954</v>
      </c>
      <c r="L754" s="191" t="s">
        <v>1955</v>
      </c>
      <c r="M754" s="191" t="s">
        <v>1807</v>
      </c>
      <c r="N754" s="191">
        <v>100</v>
      </c>
      <c r="O754" s="267">
        <v>796</v>
      </c>
      <c r="P754" s="191" t="s">
        <v>1957</v>
      </c>
      <c r="Q754" s="268">
        <v>2</v>
      </c>
      <c r="R754" s="269">
        <v>30000</v>
      </c>
      <c r="S754" s="270">
        <f t="shared" si="57"/>
        <v>60000</v>
      </c>
      <c r="T754" s="270">
        <f t="shared" si="58"/>
        <v>67200</v>
      </c>
      <c r="U754" s="268">
        <v>2011</v>
      </c>
      <c r="V754" s="191"/>
    </row>
    <row r="755" spans="1:22" s="107" customFormat="1" ht="47.25" customHeight="1">
      <c r="A755" s="262" t="s">
        <v>1808</v>
      </c>
      <c r="B755" s="191" t="s">
        <v>1928</v>
      </c>
      <c r="C755" s="263" t="s">
        <v>1804</v>
      </c>
      <c r="D755" s="264" t="s">
        <v>1805</v>
      </c>
      <c r="E755" s="264" t="s">
        <v>1809</v>
      </c>
      <c r="F755" s="191" t="s">
        <v>2262</v>
      </c>
      <c r="G755" s="265">
        <v>0</v>
      </c>
      <c r="H755" s="191">
        <v>751000000</v>
      </c>
      <c r="I755" s="266" t="s">
        <v>1933</v>
      </c>
      <c r="J755" s="191" t="s">
        <v>2251</v>
      </c>
      <c r="K755" s="191" t="s">
        <v>1954</v>
      </c>
      <c r="L755" s="191" t="s">
        <v>1955</v>
      </c>
      <c r="M755" s="191" t="s">
        <v>1807</v>
      </c>
      <c r="N755" s="191">
        <v>100</v>
      </c>
      <c r="O755" s="267">
        <v>796</v>
      </c>
      <c r="P755" s="191" t="s">
        <v>1957</v>
      </c>
      <c r="Q755" s="268">
        <v>3</v>
      </c>
      <c r="R755" s="269">
        <v>30000</v>
      </c>
      <c r="S755" s="270">
        <f t="shared" si="57"/>
        <v>90000</v>
      </c>
      <c r="T755" s="270">
        <f t="shared" si="58"/>
        <v>100800.00000000001</v>
      </c>
      <c r="U755" s="268">
        <v>2011</v>
      </c>
      <c r="V755" s="191"/>
    </row>
    <row r="756" spans="1:22" s="107" customFormat="1" ht="47.25" customHeight="1">
      <c r="A756" s="262" t="s">
        <v>1810</v>
      </c>
      <c r="B756" s="191" t="s">
        <v>1928</v>
      </c>
      <c r="C756" s="263" t="s">
        <v>1804</v>
      </c>
      <c r="D756" s="264" t="s">
        <v>1811</v>
      </c>
      <c r="E756" s="264" t="s">
        <v>1812</v>
      </c>
      <c r="F756" s="191" t="s">
        <v>2262</v>
      </c>
      <c r="G756" s="265">
        <v>0</v>
      </c>
      <c r="H756" s="191">
        <v>751000000</v>
      </c>
      <c r="I756" s="266" t="s">
        <v>1933</v>
      </c>
      <c r="J756" s="191" t="s">
        <v>2251</v>
      </c>
      <c r="K756" s="191" t="s">
        <v>1954</v>
      </c>
      <c r="L756" s="191" t="s">
        <v>1955</v>
      </c>
      <c r="M756" s="191" t="s">
        <v>1807</v>
      </c>
      <c r="N756" s="191">
        <v>100</v>
      </c>
      <c r="O756" s="267">
        <v>796</v>
      </c>
      <c r="P756" s="191" t="s">
        <v>1957</v>
      </c>
      <c r="Q756" s="268">
        <v>1</v>
      </c>
      <c r="R756" s="269">
        <v>40000</v>
      </c>
      <c r="S756" s="270">
        <f t="shared" si="57"/>
        <v>40000</v>
      </c>
      <c r="T756" s="270">
        <f t="shared" si="58"/>
        <v>44800.00000000001</v>
      </c>
      <c r="U756" s="268">
        <v>2011</v>
      </c>
      <c r="V756" s="191"/>
    </row>
    <row r="757" spans="1:22" s="107" customFormat="1" ht="47.25" customHeight="1">
      <c r="A757" s="262" t="s">
        <v>1813</v>
      </c>
      <c r="B757" s="191" t="s">
        <v>1928</v>
      </c>
      <c r="C757" s="263" t="s">
        <v>1804</v>
      </c>
      <c r="D757" s="264" t="s">
        <v>1811</v>
      </c>
      <c r="E757" s="264" t="s">
        <v>1814</v>
      </c>
      <c r="F757" s="191" t="s">
        <v>2262</v>
      </c>
      <c r="G757" s="265">
        <v>0</v>
      </c>
      <c r="H757" s="191">
        <v>751000000</v>
      </c>
      <c r="I757" s="266" t="s">
        <v>1933</v>
      </c>
      <c r="J757" s="191" t="s">
        <v>2251</v>
      </c>
      <c r="K757" s="191" t="s">
        <v>1954</v>
      </c>
      <c r="L757" s="191" t="s">
        <v>1955</v>
      </c>
      <c r="M757" s="191" t="s">
        <v>1807</v>
      </c>
      <c r="N757" s="191">
        <v>100</v>
      </c>
      <c r="O757" s="267">
        <v>796</v>
      </c>
      <c r="P757" s="191" t="s">
        <v>1957</v>
      </c>
      <c r="Q757" s="268">
        <v>1</v>
      </c>
      <c r="R757" s="269">
        <v>40000</v>
      </c>
      <c r="S757" s="270">
        <f t="shared" si="57"/>
        <v>40000</v>
      </c>
      <c r="T757" s="270">
        <f t="shared" si="58"/>
        <v>44800.00000000001</v>
      </c>
      <c r="U757" s="268">
        <v>2011</v>
      </c>
      <c r="V757" s="191"/>
    </row>
    <row r="758" spans="1:22" s="107" customFormat="1" ht="47.25" customHeight="1">
      <c r="A758" s="262" t="s">
        <v>1815</v>
      </c>
      <c r="B758" s="191" t="s">
        <v>1928</v>
      </c>
      <c r="C758" s="263" t="s">
        <v>1816</v>
      </c>
      <c r="D758" s="264" t="s">
        <v>2331</v>
      </c>
      <c r="E758" s="264" t="s">
        <v>1817</v>
      </c>
      <c r="F758" s="191" t="s">
        <v>2262</v>
      </c>
      <c r="G758" s="265">
        <v>0</v>
      </c>
      <c r="H758" s="191">
        <v>751000000</v>
      </c>
      <c r="I758" s="266" t="s">
        <v>1933</v>
      </c>
      <c r="J758" s="191" t="s">
        <v>1982</v>
      </c>
      <c r="K758" s="191" t="s">
        <v>1954</v>
      </c>
      <c r="L758" s="191" t="s">
        <v>1955</v>
      </c>
      <c r="M758" s="191" t="s">
        <v>2263</v>
      </c>
      <c r="N758" s="191">
        <v>50</v>
      </c>
      <c r="O758" s="267">
        <v>796</v>
      </c>
      <c r="P758" s="191" t="s">
        <v>1957</v>
      </c>
      <c r="Q758" s="268">
        <v>1</v>
      </c>
      <c r="R758" s="269">
        <v>672100</v>
      </c>
      <c r="S758" s="270">
        <f t="shared" si="57"/>
        <v>672100</v>
      </c>
      <c r="T758" s="270">
        <f t="shared" si="58"/>
        <v>752752.0000000001</v>
      </c>
      <c r="U758" s="268">
        <v>2011</v>
      </c>
      <c r="V758" s="191"/>
    </row>
    <row r="759" spans="1:22" s="107" customFormat="1" ht="47.25" customHeight="1">
      <c r="A759" s="262" t="s">
        <v>1818</v>
      </c>
      <c r="B759" s="191" t="s">
        <v>1928</v>
      </c>
      <c r="C759" s="263" t="s">
        <v>1816</v>
      </c>
      <c r="D759" s="264" t="s">
        <v>2331</v>
      </c>
      <c r="E759" s="264" t="s">
        <v>1819</v>
      </c>
      <c r="F759" s="191" t="s">
        <v>2262</v>
      </c>
      <c r="G759" s="265">
        <v>0</v>
      </c>
      <c r="H759" s="191">
        <v>751000000</v>
      </c>
      <c r="I759" s="266" t="s">
        <v>1933</v>
      </c>
      <c r="J759" s="191" t="s">
        <v>1982</v>
      </c>
      <c r="K759" s="191" t="s">
        <v>1954</v>
      </c>
      <c r="L759" s="191" t="s">
        <v>1955</v>
      </c>
      <c r="M759" s="191" t="s">
        <v>2263</v>
      </c>
      <c r="N759" s="191">
        <v>50</v>
      </c>
      <c r="O759" s="267">
        <v>796</v>
      </c>
      <c r="P759" s="191" t="s">
        <v>1957</v>
      </c>
      <c r="Q759" s="268">
        <v>2</v>
      </c>
      <c r="R759" s="269">
        <v>94600</v>
      </c>
      <c r="S759" s="270">
        <f t="shared" si="57"/>
        <v>189200</v>
      </c>
      <c r="T759" s="270">
        <f t="shared" si="58"/>
        <v>211904.00000000003</v>
      </c>
      <c r="U759" s="268">
        <v>2011</v>
      </c>
      <c r="V759" s="191"/>
    </row>
    <row r="760" spans="1:22" s="107" customFormat="1" ht="47.25" customHeight="1">
      <c r="A760" s="262" t="s">
        <v>1820</v>
      </c>
      <c r="B760" s="191" t="s">
        <v>1928</v>
      </c>
      <c r="C760" s="263" t="s">
        <v>2280</v>
      </c>
      <c r="D760" s="264" t="s">
        <v>1821</v>
      </c>
      <c r="E760" s="264" t="s">
        <v>1821</v>
      </c>
      <c r="F760" s="191" t="s">
        <v>2262</v>
      </c>
      <c r="G760" s="265">
        <v>0</v>
      </c>
      <c r="H760" s="191">
        <v>751000000</v>
      </c>
      <c r="I760" s="266" t="s">
        <v>1933</v>
      </c>
      <c r="J760" s="130" t="s">
        <v>2251</v>
      </c>
      <c r="K760" s="191" t="s">
        <v>1954</v>
      </c>
      <c r="L760" s="191" t="s">
        <v>1955</v>
      </c>
      <c r="M760" s="191" t="s">
        <v>1822</v>
      </c>
      <c r="N760" s="191">
        <v>50</v>
      </c>
      <c r="O760" s="267">
        <v>796</v>
      </c>
      <c r="P760" s="191" t="s">
        <v>1957</v>
      </c>
      <c r="Q760" s="268">
        <v>3</v>
      </c>
      <c r="R760" s="269">
        <v>30000</v>
      </c>
      <c r="S760" s="270">
        <f t="shared" si="57"/>
        <v>90000</v>
      </c>
      <c r="T760" s="270">
        <f t="shared" si="58"/>
        <v>100800.00000000001</v>
      </c>
      <c r="U760" s="268">
        <v>2011</v>
      </c>
      <c r="V760" s="191"/>
    </row>
    <row r="761" spans="1:22" s="107" customFormat="1" ht="47.25" customHeight="1">
      <c r="A761" s="262" t="s">
        <v>1823</v>
      </c>
      <c r="B761" s="191" t="s">
        <v>1928</v>
      </c>
      <c r="C761" s="263" t="s">
        <v>2280</v>
      </c>
      <c r="D761" s="264" t="s">
        <v>1824</v>
      </c>
      <c r="E761" s="264" t="s">
        <v>1824</v>
      </c>
      <c r="F761" s="191" t="s">
        <v>2262</v>
      </c>
      <c r="G761" s="265">
        <v>0</v>
      </c>
      <c r="H761" s="191">
        <v>751000000</v>
      </c>
      <c r="I761" s="266" t="s">
        <v>1933</v>
      </c>
      <c r="J761" s="130" t="s">
        <v>2251</v>
      </c>
      <c r="K761" s="191" t="s">
        <v>1954</v>
      </c>
      <c r="L761" s="191" t="s">
        <v>1955</v>
      </c>
      <c r="M761" s="191" t="s">
        <v>1822</v>
      </c>
      <c r="N761" s="191">
        <v>50</v>
      </c>
      <c r="O761" s="267">
        <v>796</v>
      </c>
      <c r="P761" s="191" t="s">
        <v>1957</v>
      </c>
      <c r="Q761" s="268">
        <v>3</v>
      </c>
      <c r="R761" s="269">
        <v>30000</v>
      </c>
      <c r="S761" s="270">
        <f t="shared" si="57"/>
        <v>90000</v>
      </c>
      <c r="T761" s="270">
        <f t="shared" si="58"/>
        <v>100800.00000000001</v>
      </c>
      <c r="U761" s="268">
        <v>2011</v>
      </c>
      <c r="V761" s="191"/>
    </row>
    <row r="762" spans="1:22" s="160" customFormat="1" ht="47.25" customHeight="1">
      <c r="A762" s="271" t="s">
        <v>1825</v>
      </c>
      <c r="B762" s="191" t="s">
        <v>1928</v>
      </c>
      <c r="C762" s="263" t="s">
        <v>927</v>
      </c>
      <c r="D762" s="264" t="s">
        <v>928</v>
      </c>
      <c r="E762" s="264" t="s">
        <v>929</v>
      </c>
      <c r="F762" s="191" t="s">
        <v>1932</v>
      </c>
      <c r="G762" s="265">
        <v>0</v>
      </c>
      <c r="H762" s="272">
        <v>751000000</v>
      </c>
      <c r="I762" s="266" t="s">
        <v>1933</v>
      </c>
      <c r="J762" s="137" t="s">
        <v>1953</v>
      </c>
      <c r="K762" s="191" t="s">
        <v>1826</v>
      </c>
      <c r="L762" s="191" t="s">
        <v>2215</v>
      </c>
      <c r="M762" s="191" t="s">
        <v>2646</v>
      </c>
      <c r="N762" s="191">
        <v>0</v>
      </c>
      <c r="O762" s="267">
        <v>172</v>
      </c>
      <c r="P762" s="191" t="s">
        <v>931</v>
      </c>
      <c r="Q762" s="268">
        <v>500</v>
      </c>
      <c r="R762" s="269">
        <v>180000</v>
      </c>
      <c r="S762" s="270">
        <f t="shared" si="57"/>
        <v>90000000</v>
      </c>
      <c r="T762" s="270">
        <f t="shared" si="58"/>
        <v>100800000.00000001</v>
      </c>
      <c r="U762" s="268">
        <v>2011</v>
      </c>
      <c r="V762" s="191"/>
    </row>
    <row r="763" spans="1:22" s="160" customFormat="1" ht="47.25" customHeight="1">
      <c r="A763" s="271" t="s">
        <v>1827</v>
      </c>
      <c r="B763" s="191" t="s">
        <v>1928</v>
      </c>
      <c r="C763" s="263" t="s">
        <v>927</v>
      </c>
      <c r="D763" s="264" t="s">
        <v>928</v>
      </c>
      <c r="E763" s="264" t="s">
        <v>929</v>
      </c>
      <c r="F763" s="191" t="s">
        <v>1932</v>
      </c>
      <c r="G763" s="265">
        <v>0</v>
      </c>
      <c r="H763" s="272">
        <v>751000000</v>
      </c>
      <c r="I763" s="266" t="s">
        <v>1933</v>
      </c>
      <c r="J763" s="273" t="s">
        <v>1982</v>
      </c>
      <c r="K763" s="191" t="s">
        <v>995</v>
      </c>
      <c r="L763" s="191" t="s">
        <v>2215</v>
      </c>
      <c r="M763" s="191" t="s">
        <v>1947</v>
      </c>
      <c r="N763" s="191">
        <v>0</v>
      </c>
      <c r="O763" s="267">
        <v>172</v>
      </c>
      <c r="P763" s="191" t="s">
        <v>931</v>
      </c>
      <c r="Q763" s="268">
        <v>25</v>
      </c>
      <c r="R763" s="269">
        <v>188000</v>
      </c>
      <c r="S763" s="270">
        <f t="shared" si="57"/>
        <v>4700000</v>
      </c>
      <c r="T763" s="270">
        <f t="shared" si="58"/>
        <v>5264000.000000001</v>
      </c>
      <c r="U763" s="268">
        <v>2011</v>
      </c>
      <c r="V763" s="191"/>
    </row>
    <row r="764" spans="1:22" s="160" customFormat="1" ht="47.25" customHeight="1">
      <c r="A764" s="271" t="s">
        <v>1828</v>
      </c>
      <c r="B764" s="191" t="s">
        <v>1928</v>
      </c>
      <c r="C764" s="263" t="s">
        <v>927</v>
      </c>
      <c r="D764" s="264" t="s">
        <v>928</v>
      </c>
      <c r="E764" s="264" t="s">
        <v>929</v>
      </c>
      <c r="F764" s="191" t="s">
        <v>1932</v>
      </c>
      <c r="G764" s="265">
        <v>0</v>
      </c>
      <c r="H764" s="272">
        <v>751000000</v>
      </c>
      <c r="I764" s="266" t="s">
        <v>1933</v>
      </c>
      <c r="J764" s="273" t="s">
        <v>1982</v>
      </c>
      <c r="K764" s="191" t="s">
        <v>964</v>
      </c>
      <c r="L764" s="191" t="s">
        <v>2215</v>
      </c>
      <c r="M764" s="191" t="s">
        <v>1947</v>
      </c>
      <c r="N764" s="191">
        <v>0</v>
      </c>
      <c r="O764" s="267">
        <v>172</v>
      </c>
      <c r="P764" s="191" t="s">
        <v>931</v>
      </c>
      <c r="Q764" s="268">
        <v>22</v>
      </c>
      <c r="R764" s="269">
        <v>136363.636363</v>
      </c>
      <c r="S764" s="270">
        <f t="shared" si="57"/>
        <v>2999999.999986</v>
      </c>
      <c r="T764" s="270">
        <f t="shared" si="58"/>
        <v>3359999.9999843203</v>
      </c>
      <c r="U764" s="268">
        <v>2011</v>
      </c>
      <c r="V764" s="191"/>
    </row>
    <row r="765" spans="1:22" s="160" customFormat="1" ht="47.25" customHeight="1">
      <c r="A765" s="271" t="s">
        <v>1829</v>
      </c>
      <c r="B765" s="191" t="s">
        <v>1928</v>
      </c>
      <c r="C765" s="263" t="s">
        <v>2599</v>
      </c>
      <c r="D765" s="264" t="s">
        <v>1830</v>
      </c>
      <c r="E765" s="264" t="s">
        <v>1831</v>
      </c>
      <c r="F765" s="191" t="s">
        <v>1932</v>
      </c>
      <c r="G765" s="265">
        <v>0</v>
      </c>
      <c r="H765" s="272">
        <v>751000000</v>
      </c>
      <c r="I765" s="266" t="s">
        <v>1933</v>
      </c>
      <c r="J765" s="273" t="s">
        <v>2646</v>
      </c>
      <c r="K765" s="191" t="s">
        <v>2214</v>
      </c>
      <c r="L765" s="191" t="s">
        <v>1936</v>
      </c>
      <c r="M765" s="191" t="s">
        <v>917</v>
      </c>
      <c r="N765" s="191">
        <v>0</v>
      </c>
      <c r="O765" s="267">
        <v>796</v>
      </c>
      <c r="P765" s="191" t="s">
        <v>1957</v>
      </c>
      <c r="Q765" s="268">
        <v>3</v>
      </c>
      <c r="R765" s="269">
        <v>3000000</v>
      </c>
      <c r="S765" s="270">
        <f t="shared" si="57"/>
        <v>9000000</v>
      </c>
      <c r="T765" s="270">
        <f t="shared" si="58"/>
        <v>10080000.000000002</v>
      </c>
      <c r="U765" s="268">
        <v>2011</v>
      </c>
      <c r="V765" s="191"/>
    </row>
    <row r="766" spans="1:22" s="107" customFormat="1" ht="47.25" customHeight="1">
      <c r="A766" s="262" t="s">
        <v>1832</v>
      </c>
      <c r="B766" s="191" t="s">
        <v>1928</v>
      </c>
      <c r="C766" s="263" t="s">
        <v>1833</v>
      </c>
      <c r="D766" s="264" t="s">
        <v>1834</v>
      </c>
      <c r="E766" s="264" t="s">
        <v>1835</v>
      </c>
      <c r="F766" s="191" t="s">
        <v>2262</v>
      </c>
      <c r="G766" s="265">
        <v>0</v>
      </c>
      <c r="H766" s="272">
        <v>751000000</v>
      </c>
      <c r="I766" s="266" t="s">
        <v>1933</v>
      </c>
      <c r="J766" s="191" t="s">
        <v>1982</v>
      </c>
      <c r="K766" s="191" t="s">
        <v>1954</v>
      </c>
      <c r="L766" s="191" t="s">
        <v>1955</v>
      </c>
      <c r="M766" s="191" t="s">
        <v>1982</v>
      </c>
      <c r="N766" s="191">
        <v>0</v>
      </c>
      <c r="O766" s="267">
        <v>796</v>
      </c>
      <c r="P766" s="191" t="s">
        <v>1957</v>
      </c>
      <c r="Q766" s="268">
        <v>2</v>
      </c>
      <c r="R766" s="269">
        <v>45000</v>
      </c>
      <c r="S766" s="270">
        <f t="shared" si="57"/>
        <v>90000</v>
      </c>
      <c r="T766" s="270">
        <f t="shared" si="58"/>
        <v>100800.00000000001</v>
      </c>
      <c r="U766" s="268">
        <v>2011</v>
      </c>
      <c r="V766" s="191"/>
    </row>
    <row r="767" spans="1:22" s="107" customFormat="1" ht="47.25" customHeight="1">
      <c r="A767" s="262" t="s">
        <v>1836</v>
      </c>
      <c r="B767" s="191" t="s">
        <v>1928</v>
      </c>
      <c r="C767" s="263" t="s">
        <v>1837</v>
      </c>
      <c r="D767" s="264" t="s">
        <v>1838</v>
      </c>
      <c r="E767" s="264" t="s">
        <v>1839</v>
      </c>
      <c r="F767" s="191" t="s">
        <v>2262</v>
      </c>
      <c r="G767" s="265">
        <v>0</v>
      </c>
      <c r="H767" s="272">
        <v>751000000</v>
      </c>
      <c r="I767" s="266" t="s">
        <v>1933</v>
      </c>
      <c r="J767" s="191" t="s">
        <v>1982</v>
      </c>
      <c r="K767" s="191" t="s">
        <v>1954</v>
      </c>
      <c r="L767" s="191" t="s">
        <v>1955</v>
      </c>
      <c r="M767" s="191" t="s">
        <v>1982</v>
      </c>
      <c r="N767" s="191">
        <v>0</v>
      </c>
      <c r="O767" s="267">
        <v>796</v>
      </c>
      <c r="P767" s="191" t="s">
        <v>1957</v>
      </c>
      <c r="Q767" s="268">
        <v>2</v>
      </c>
      <c r="R767" s="269">
        <v>10000</v>
      </c>
      <c r="S767" s="270">
        <f t="shared" si="57"/>
        <v>20000</v>
      </c>
      <c r="T767" s="270">
        <f t="shared" si="58"/>
        <v>22400.000000000004</v>
      </c>
      <c r="U767" s="268">
        <v>2011</v>
      </c>
      <c r="V767" s="191"/>
    </row>
    <row r="768" spans="1:22" s="107" customFormat="1" ht="47.25" customHeight="1">
      <c r="A768" s="262" t="s">
        <v>1840</v>
      </c>
      <c r="B768" s="191" t="s">
        <v>1928</v>
      </c>
      <c r="C768" s="263" t="s">
        <v>1841</v>
      </c>
      <c r="D768" s="264" t="s">
        <v>1842</v>
      </c>
      <c r="E768" s="264" t="s">
        <v>1843</v>
      </c>
      <c r="F768" s="191" t="s">
        <v>1932</v>
      </c>
      <c r="G768" s="265">
        <v>0</v>
      </c>
      <c r="H768" s="272">
        <v>751000000</v>
      </c>
      <c r="I768" s="266" t="s">
        <v>1933</v>
      </c>
      <c r="J768" s="191" t="s">
        <v>2475</v>
      </c>
      <c r="K768" s="274" t="s">
        <v>2214</v>
      </c>
      <c r="L768" s="191" t="s">
        <v>1936</v>
      </c>
      <c r="M768" s="191" t="s">
        <v>1844</v>
      </c>
      <c r="N768" s="191">
        <v>0</v>
      </c>
      <c r="O768" s="267">
        <v>796</v>
      </c>
      <c r="P768" s="191" t="s">
        <v>1957</v>
      </c>
      <c r="Q768" s="268">
        <v>51</v>
      </c>
      <c r="R768" s="269">
        <v>1424794.3915</v>
      </c>
      <c r="S768" s="270">
        <f t="shared" si="57"/>
        <v>72664513.9665</v>
      </c>
      <c r="T768" s="270">
        <f t="shared" si="58"/>
        <v>81384255.64248</v>
      </c>
      <c r="U768" s="268">
        <v>2011</v>
      </c>
      <c r="V768" s="191"/>
    </row>
    <row r="769" spans="1:22" s="107" customFormat="1" ht="47.25" customHeight="1">
      <c r="A769" s="262" t="s">
        <v>1845</v>
      </c>
      <c r="B769" s="191" t="s">
        <v>1928</v>
      </c>
      <c r="C769" s="263" t="s">
        <v>1846</v>
      </c>
      <c r="D769" s="264" t="s">
        <v>1847</v>
      </c>
      <c r="E769" s="264" t="s">
        <v>1848</v>
      </c>
      <c r="F769" s="191" t="s">
        <v>1932</v>
      </c>
      <c r="G769" s="265">
        <v>0</v>
      </c>
      <c r="H769" s="272">
        <v>751000000</v>
      </c>
      <c r="I769" s="266" t="s">
        <v>1933</v>
      </c>
      <c r="J769" s="191" t="s">
        <v>2297</v>
      </c>
      <c r="K769" s="274" t="s">
        <v>1849</v>
      </c>
      <c r="L769" s="191" t="s">
        <v>1936</v>
      </c>
      <c r="M769" s="191" t="s">
        <v>2646</v>
      </c>
      <c r="N769" s="191">
        <v>0</v>
      </c>
      <c r="O769" s="267">
        <v>796</v>
      </c>
      <c r="P769" s="191" t="s">
        <v>1957</v>
      </c>
      <c r="Q769" s="268">
        <v>2</v>
      </c>
      <c r="R769" s="269">
        <v>3371578</v>
      </c>
      <c r="S769" s="270">
        <f t="shared" si="57"/>
        <v>6743156</v>
      </c>
      <c r="T769" s="270">
        <f t="shared" si="58"/>
        <v>7552334.720000001</v>
      </c>
      <c r="U769" s="268">
        <v>2011</v>
      </c>
      <c r="V769" s="191"/>
    </row>
    <row r="770" spans="1:22" s="107" customFormat="1" ht="47.25" customHeight="1">
      <c r="A770" s="262" t="s">
        <v>1850</v>
      </c>
      <c r="B770" s="191" t="s">
        <v>1928</v>
      </c>
      <c r="C770" s="263" t="s">
        <v>1846</v>
      </c>
      <c r="D770" s="264" t="s">
        <v>1851</v>
      </c>
      <c r="E770" s="264" t="s">
        <v>1852</v>
      </c>
      <c r="F770" s="191" t="s">
        <v>1932</v>
      </c>
      <c r="G770" s="265">
        <v>0</v>
      </c>
      <c r="H770" s="272">
        <v>751000000</v>
      </c>
      <c r="I770" s="266" t="s">
        <v>1933</v>
      </c>
      <c r="J770" s="191" t="s">
        <v>2297</v>
      </c>
      <c r="K770" s="274" t="s">
        <v>1849</v>
      </c>
      <c r="L770" s="191" t="s">
        <v>1936</v>
      </c>
      <c r="M770" s="191" t="s">
        <v>2646</v>
      </c>
      <c r="N770" s="191">
        <v>0</v>
      </c>
      <c r="O770" s="267">
        <v>796</v>
      </c>
      <c r="P770" s="191" t="s">
        <v>1957</v>
      </c>
      <c r="Q770" s="268">
        <v>12</v>
      </c>
      <c r="R770" s="269">
        <v>48666.666667</v>
      </c>
      <c r="S770" s="270">
        <f t="shared" si="57"/>
        <v>584000.000004</v>
      </c>
      <c r="T770" s="270">
        <f t="shared" si="58"/>
        <v>654080.0000044801</v>
      </c>
      <c r="U770" s="268">
        <v>2011</v>
      </c>
      <c r="V770" s="191"/>
    </row>
    <row r="771" spans="1:22" s="107" customFormat="1" ht="47.25" customHeight="1">
      <c r="A771" s="262" t="s">
        <v>1853</v>
      </c>
      <c r="B771" s="191" t="s">
        <v>1928</v>
      </c>
      <c r="C771" s="263" t="s">
        <v>1854</v>
      </c>
      <c r="D771" s="264" t="s">
        <v>1855</v>
      </c>
      <c r="E771" s="264" t="s">
        <v>20</v>
      </c>
      <c r="F771" s="191" t="s">
        <v>1932</v>
      </c>
      <c r="G771" s="265">
        <v>0</v>
      </c>
      <c r="H771" s="272">
        <v>751000000</v>
      </c>
      <c r="I771" s="266" t="s">
        <v>1933</v>
      </c>
      <c r="J771" s="191" t="s">
        <v>2594</v>
      </c>
      <c r="K771" s="274" t="s">
        <v>1935</v>
      </c>
      <c r="L771" s="191" t="s">
        <v>21</v>
      </c>
      <c r="M771" s="191" t="s">
        <v>2475</v>
      </c>
      <c r="N771" s="191">
        <v>0</v>
      </c>
      <c r="O771" s="138">
        <v>839</v>
      </c>
      <c r="P771" s="191" t="s">
        <v>2602</v>
      </c>
      <c r="Q771" s="268">
        <v>2</v>
      </c>
      <c r="R771" s="269">
        <v>129805500</v>
      </c>
      <c r="S771" s="270">
        <f t="shared" si="57"/>
        <v>259611000</v>
      </c>
      <c r="T771" s="270">
        <f t="shared" si="58"/>
        <v>290764320</v>
      </c>
      <c r="U771" s="268">
        <v>2011</v>
      </c>
      <c r="V771" s="191"/>
    </row>
    <row r="772" spans="1:22" s="107" customFormat="1" ht="47.25" customHeight="1">
      <c r="A772" s="262" t="s">
        <v>2738</v>
      </c>
      <c r="B772" s="191" t="s">
        <v>1928</v>
      </c>
      <c r="C772" s="263" t="s">
        <v>1854</v>
      </c>
      <c r="D772" s="264" t="s">
        <v>1855</v>
      </c>
      <c r="E772" s="264" t="s">
        <v>20</v>
      </c>
      <c r="F772" s="191" t="s">
        <v>1932</v>
      </c>
      <c r="G772" s="265">
        <v>0</v>
      </c>
      <c r="H772" s="272">
        <v>751000000</v>
      </c>
      <c r="I772" s="266" t="s">
        <v>1933</v>
      </c>
      <c r="J772" s="191" t="s">
        <v>896</v>
      </c>
      <c r="K772" s="274" t="s">
        <v>1935</v>
      </c>
      <c r="L772" s="277" t="s">
        <v>1936</v>
      </c>
      <c r="M772" s="191" t="s">
        <v>2732</v>
      </c>
      <c r="N772" s="191">
        <v>0</v>
      </c>
      <c r="O772" s="138">
        <v>840</v>
      </c>
      <c r="P772" s="191" t="s">
        <v>2602</v>
      </c>
      <c r="Q772" s="268"/>
      <c r="R772" s="269"/>
      <c r="S772" s="270">
        <v>20089285</v>
      </c>
      <c r="T772" s="270">
        <f t="shared" si="58"/>
        <v>22499999.200000003</v>
      </c>
      <c r="U772" s="268">
        <v>2011</v>
      </c>
      <c r="V772" s="191"/>
    </row>
    <row r="773" spans="1:22" s="107" customFormat="1" ht="47.25" customHeight="1">
      <c r="A773" s="262" t="s">
        <v>22</v>
      </c>
      <c r="B773" s="130" t="s">
        <v>1928</v>
      </c>
      <c r="C773" s="275"/>
      <c r="D773" s="276" t="s">
        <v>23</v>
      </c>
      <c r="E773" s="276" t="s">
        <v>24</v>
      </c>
      <c r="F773" s="275"/>
      <c r="G773" s="275">
        <v>0</v>
      </c>
      <c r="H773" s="272">
        <v>751000000</v>
      </c>
      <c r="I773" s="266" t="s">
        <v>1933</v>
      </c>
      <c r="J773" s="275" t="s">
        <v>25</v>
      </c>
      <c r="K773" s="191" t="s">
        <v>1954</v>
      </c>
      <c r="L773" s="277" t="s">
        <v>1936</v>
      </c>
      <c r="M773" s="275" t="s">
        <v>26</v>
      </c>
      <c r="N773" s="278">
        <v>0</v>
      </c>
      <c r="O773" s="138">
        <v>796</v>
      </c>
      <c r="P773" s="130" t="s">
        <v>1957</v>
      </c>
      <c r="Q773" s="275">
        <v>5</v>
      </c>
      <c r="R773" s="269"/>
      <c r="S773" s="270">
        <v>22192000</v>
      </c>
      <c r="T773" s="270">
        <f t="shared" si="58"/>
        <v>24855040.000000004</v>
      </c>
      <c r="U773" s="268">
        <v>2011</v>
      </c>
      <c r="V773" s="270"/>
    </row>
    <row r="774" spans="1:22" s="107" customFormat="1" ht="47.25" customHeight="1">
      <c r="A774" s="262" t="s">
        <v>27</v>
      </c>
      <c r="B774" s="130" t="s">
        <v>1928</v>
      </c>
      <c r="C774" s="275"/>
      <c r="D774" s="276" t="s">
        <v>28</v>
      </c>
      <c r="E774" s="276" t="s">
        <v>28</v>
      </c>
      <c r="F774" s="275"/>
      <c r="G774" s="278">
        <v>0</v>
      </c>
      <c r="H774" s="272">
        <v>751000000</v>
      </c>
      <c r="I774" s="266" t="s">
        <v>1933</v>
      </c>
      <c r="J774" s="275" t="s">
        <v>2403</v>
      </c>
      <c r="K774" s="191" t="s">
        <v>1954</v>
      </c>
      <c r="L774" s="277" t="s">
        <v>1936</v>
      </c>
      <c r="M774" s="275" t="s">
        <v>2594</v>
      </c>
      <c r="N774" s="278">
        <v>0</v>
      </c>
      <c r="O774" s="138">
        <v>796</v>
      </c>
      <c r="P774" s="130" t="s">
        <v>1957</v>
      </c>
      <c r="Q774" s="275">
        <v>2</v>
      </c>
      <c r="R774" s="269"/>
      <c r="S774" s="270">
        <v>3796000</v>
      </c>
      <c r="T774" s="270">
        <f t="shared" si="58"/>
        <v>4251520</v>
      </c>
      <c r="U774" s="268">
        <v>2011</v>
      </c>
      <c r="V774" s="270"/>
    </row>
    <row r="775" spans="1:22" s="107" customFormat="1" ht="47.25" customHeight="1">
      <c r="A775" s="262" t="s">
        <v>29</v>
      </c>
      <c r="B775" s="130" t="s">
        <v>1928</v>
      </c>
      <c r="C775" s="275"/>
      <c r="D775" s="276" t="s">
        <v>30</v>
      </c>
      <c r="E775" s="276" t="s">
        <v>30</v>
      </c>
      <c r="F775" s="275"/>
      <c r="G775" s="275">
        <v>0</v>
      </c>
      <c r="H775" s="272">
        <v>751000000</v>
      </c>
      <c r="I775" s="266" t="s">
        <v>1933</v>
      </c>
      <c r="J775" s="275" t="s">
        <v>2403</v>
      </c>
      <c r="K775" s="191" t="s">
        <v>1954</v>
      </c>
      <c r="L775" s="275" t="s">
        <v>1936</v>
      </c>
      <c r="M775" s="275" t="s">
        <v>25</v>
      </c>
      <c r="N775" s="275">
        <v>0</v>
      </c>
      <c r="O775" s="138">
        <v>796</v>
      </c>
      <c r="P775" s="130" t="s">
        <v>1957</v>
      </c>
      <c r="Q775" s="275">
        <v>2</v>
      </c>
      <c r="R775" s="269"/>
      <c r="S775" s="270">
        <v>7562800</v>
      </c>
      <c r="T775" s="270">
        <f t="shared" si="58"/>
        <v>8470336</v>
      </c>
      <c r="U775" s="268">
        <v>2011</v>
      </c>
      <c r="V775" s="275"/>
    </row>
    <row r="776" spans="1:22" s="107" customFormat="1" ht="47.25" customHeight="1">
      <c r="A776" s="262" t="s">
        <v>31</v>
      </c>
      <c r="B776" s="130" t="s">
        <v>1928</v>
      </c>
      <c r="C776" s="275" t="s">
        <v>32</v>
      </c>
      <c r="D776" s="276" t="s">
        <v>33</v>
      </c>
      <c r="E776" s="276" t="s">
        <v>34</v>
      </c>
      <c r="F776" s="275" t="s">
        <v>1932</v>
      </c>
      <c r="G776" s="275">
        <v>0</v>
      </c>
      <c r="H776" s="272">
        <v>751000000</v>
      </c>
      <c r="I776" s="266" t="s">
        <v>1933</v>
      </c>
      <c r="J776" s="275" t="s">
        <v>35</v>
      </c>
      <c r="K776" s="191" t="s">
        <v>1954</v>
      </c>
      <c r="L776" s="275" t="s">
        <v>1936</v>
      </c>
      <c r="M776" s="275"/>
      <c r="N776" s="275">
        <v>50</v>
      </c>
      <c r="O776" s="138">
        <v>796</v>
      </c>
      <c r="P776" s="130" t="s">
        <v>1957</v>
      </c>
      <c r="Q776" s="275">
        <v>2</v>
      </c>
      <c r="R776" s="269">
        <f>S776/Q776</f>
        <v>8000000</v>
      </c>
      <c r="S776" s="270">
        <v>16000000</v>
      </c>
      <c r="T776" s="270">
        <f t="shared" si="58"/>
        <v>17920000</v>
      </c>
      <c r="U776" s="268">
        <v>2011</v>
      </c>
      <c r="V776" s="270"/>
    </row>
    <row r="777" spans="1:22" s="107" customFormat="1" ht="47.25" customHeight="1">
      <c r="A777" s="262" t="s">
        <v>36</v>
      </c>
      <c r="B777" s="130" t="s">
        <v>1928</v>
      </c>
      <c r="C777" s="275" t="s">
        <v>1841</v>
      </c>
      <c r="D777" s="276" t="s">
        <v>1842</v>
      </c>
      <c r="E777" s="276" t="s">
        <v>1843</v>
      </c>
      <c r="F777" s="275" t="s">
        <v>1932</v>
      </c>
      <c r="G777" s="275">
        <v>0</v>
      </c>
      <c r="H777" s="272">
        <v>751000000</v>
      </c>
      <c r="I777" s="266" t="s">
        <v>1933</v>
      </c>
      <c r="J777" s="275" t="s">
        <v>37</v>
      </c>
      <c r="K777" s="191" t="s">
        <v>1954</v>
      </c>
      <c r="L777" s="275" t="s">
        <v>21</v>
      </c>
      <c r="M777" s="275"/>
      <c r="N777" s="275">
        <v>50</v>
      </c>
      <c r="O777" s="138">
        <v>796</v>
      </c>
      <c r="P777" s="130" t="s">
        <v>1957</v>
      </c>
      <c r="Q777" s="275">
        <v>51</v>
      </c>
      <c r="R777" s="269">
        <v>1424794.3915686274</v>
      </c>
      <c r="S777" s="270">
        <v>72664513.97</v>
      </c>
      <c r="T777" s="270">
        <f t="shared" si="58"/>
        <v>81384255.6464</v>
      </c>
      <c r="U777" s="268">
        <v>2011</v>
      </c>
      <c r="V777" s="275"/>
    </row>
    <row r="778" spans="1:22" s="107" customFormat="1" ht="47.25" customHeight="1">
      <c r="A778" s="262" t="s">
        <v>38</v>
      </c>
      <c r="B778" s="130" t="s">
        <v>1928</v>
      </c>
      <c r="C778" s="275" t="s">
        <v>2192</v>
      </c>
      <c r="D778" s="276" t="s">
        <v>39</v>
      </c>
      <c r="E778" s="276" t="s">
        <v>42</v>
      </c>
      <c r="F778" s="275" t="s">
        <v>2262</v>
      </c>
      <c r="G778" s="275">
        <v>0</v>
      </c>
      <c r="H778" s="272">
        <v>751000000</v>
      </c>
      <c r="I778" s="266" t="s">
        <v>1933</v>
      </c>
      <c r="J778" s="275" t="s">
        <v>43</v>
      </c>
      <c r="K778" s="191" t="s">
        <v>1954</v>
      </c>
      <c r="L778" s="275" t="s">
        <v>1955</v>
      </c>
      <c r="M778" s="275" t="s">
        <v>44</v>
      </c>
      <c r="N778" s="275">
        <v>0</v>
      </c>
      <c r="O778" s="138">
        <v>796</v>
      </c>
      <c r="P778" s="130" t="s">
        <v>1957</v>
      </c>
      <c r="Q778" s="275">
        <v>250</v>
      </c>
      <c r="R778" s="269">
        <v>3500</v>
      </c>
      <c r="S778" s="270">
        <f aca="true" t="shared" si="59" ref="S778:S794">R778*Q778</f>
        <v>875000</v>
      </c>
      <c r="T778" s="270">
        <f t="shared" si="58"/>
        <v>980000.0000000001</v>
      </c>
      <c r="U778" s="275">
        <v>2011</v>
      </c>
      <c r="V778" s="275"/>
    </row>
    <row r="779" spans="1:22" s="107" customFormat="1" ht="47.25" customHeight="1">
      <c r="A779" s="262" t="s">
        <v>45</v>
      </c>
      <c r="B779" s="130" t="s">
        <v>1928</v>
      </c>
      <c r="C779" s="275" t="s">
        <v>2192</v>
      </c>
      <c r="D779" s="276" t="s">
        <v>46</v>
      </c>
      <c r="E779" s="276" t="s">
        <v>47</v>
      </c>
      <c r="F779" s="275" t="s">
        <v>2262</v>
      </c>
      <c r="G779" s="275">
        <v>0</v>
      </c>
      <c r="H779" s="272">
        <v>751000000</v>
      </c>
      <c r="I779" s="266" t="s">
        <v>1933</v>
      </c>
      <c r="J779" s="275" t="s">
        <v>43</v>
      </c>
      <c r="K779" s="191" t="s">
        <v>1954</v>
      </c>
      <c r="L779" s="275" t="s">
        <v>1955</v>
      </c>
      <c r="M779" s="275" t="s">
        <v>44</v>
      </c>
      <c r="N779" s="275">
        <v>0</v>
      </c>
      <c r="O779" s="138">
        <v>796</v>
      </c>
      <c r="P779" s="130" t="s">
        <v>1957</v>
      </c>
      <c r="Q779" s="275">
        <v>200</v>
      </c>
      <c r="R779" s="269">
        <v>3500</v>
      </c>
      <c r="S779" s="270">
        <f t="shared" si="59"/>
        <v>700000</v>
      </c>
      <c r="T779" s="270">
        <f t="shared" si="58"/>
        <v>784000.0000000001</v>
      </c>
      <c r="U779" s="275">
        <v>2011</v>
      </c>
      <c r="V779" s="275"/>
    </row>
    <row r="780" spans="1:22" s="107" customFormat="1" ht="47.25" customHeight="1">
      <c r="A780" s="262" t="s">
        <v>48</v>
      </c>
      <c r="B780" s="130" t="s">
        <v>1928</v>
      </c>
      <c r="C780" s="279" t="s">
        <v>49</v>
      </c>
      <c r="D780" s="280" t="s">
        <v>50</v>
      </c>
      <c r="E780" s="280" t="s">
        <v>51</v>
      </c>
      <c r="F780" s="275" t="s">
        <v>2262</v>
      </c>
      <c r="G780" s="275">
        <v>0</v>
      </c>
      <c r="H780" s="272">
        <v>751000000</v>
      </c>
      <c r="I780" s="266" t="s">
        <v>1933</v>
      </c>
      <c r="J780" s="275" t="s">
        <v>1982</v>
      </c>
      <c r="K780" s="191" t="s">
        <v>1954</v>
      </c>
      <c r="L780" s="275" t="s">
        <v>1955</v>
      </c>
      <c r="M780" s="275" t="s">
        <v>44</v>
      </c>
      <c r="N780" s="275">
        <v>0</v>
      </c>
      <c r="O780" s="138">
        <v>796</v>
      </c>
      <c r="P780" s="130" t="s">
        <v>1957</v>
      </c>
      <c r="Q780" s="275">
        <v>7</v>
      </c>
      <c r="R780" s="269">
        <v>25000</v>
      </c>
      <c r="S780" s="270">
        <f t="shared" si="59"/>
        <v>175000</v>
      </c>
      <c r="T780" s="270">
        <f t="shared" si="58"/>
        <v>196000.00000000003</v>
      </c>
      <c r="U780" s="275">
        <v>2011</v>
      </c>
      <c r="V780" s="275"/>
    </row>
    <row r="781" spans="1:22" s="107" customFormat="1" ht="47.25" customHeight="1">
      <c r="A781" s="262" t="s">
        <v>52</v>
      </c>
      <c r="B781" s="130" t="s">
        <v>1928</v>
      </c>
      <c r="C781" s="279" t="s">
        <v>49</v>
      </c>
      <c r="D781" s="280" t="s">
        <v>53</v>
      </c>
      <c r="E781" s="280" t="s">
        <v>54</v>
      </c>
      <c r="F781" s="275" t="s">
        <v>2262</v>
      </c>
      <c r="G781" s="275">
        <v>0</v>
      </c>
      <c r="H781" s="272">
        <v>751000000</v>
      </c>
      <c r="I781" s="266" t="s">
        <v>1933</v>
      </c>
      <c r="J781" s="275" t="s">
        <v>1982</v>
      </c>
      <c r="K781" s="191" t="s">
        <v>1954</v>
      </c>
      <c r="L781" s="275" t="s">
        <v>1955</v>
      </c>
      <c r="M781" s="275" t="s">
        <v>44</v>
      </c>
      <c r="N781" s="275">
        <v>0</v>
      </c>
      <c r="O781" s="138">
        <v>796</v>
      </c>
      <c r="P781" s="130" t="s">
        <v>1957</v>
      </c>
      <c r="Q781" s="275">
        <v>6</v>
      </c>
      <c r="R781" s="269">
        <v>65000</v>
      </c>
      <c r="S781" s="270"/>
      <c r="T781" s="270"/>
      <c r="U781" s="275">
        <v>2011</v>
      </c>
      <c r="V781" s="275"/>
    </row>
    <row r="782" spans="1:22" s="107" customFormat="1" ht="47.25" customHeight="1">
      <c r="A782" s="262" t="s">
        <v>689</v>
      </c>
      <c r="B782" s="130" t="s">
        <v>1928</v>
      </c>
      <c r="C782" s="279" t="s">
        <v>49</v>
      </c>
      <c r="D782" s="280" t="s">
        <v>690</v>
      </c>
      <c r="E782" s="280" t="s">
        <v>54</v>
      </c>
      <c r="F782" s="275" t="s">
        <v>2262</v>
      </c>
      <c r="G782" s="275">
        <v>0</v>
      </c>
      <c r="H782" s="272">
        <v>751000000</v>
      </c>
      <c r="I782" s="266" t="s">
        <v>1933</v>
      </c>
      <c r="J782" s="275" t="s">
        <v>1982</v>
      </c>
      <c r="K782" s="191" t="s">
        <v>691</v>
      </c>
      <c r="L782" s="275" t="s">
        <v>1955</v>
      </c>
      <c r="M782" s="275" t="s">
        <v>44</v>
      </c>
      <c r="N782" s="275">
        <v>0</v>
      </c>
      <c r="O782" s="138">
        <v>796</v>
      </c>
      <c r="P782" s="130" t="s">
        <v>1957</v>
      </c>
      <c r="Q782" s="275">
        <f>11+16</f>
        <v>27</v>
      </c>
      <c r="R782" s="269">
        <v>35000</v>
      </c>
      <c r="S782" s="270">
        <f>R782*Q782</f>
        <v>945000</v>
      </c>
      <c r="T782" s="270">
        <f>S782*1.12</f>
        <v>1058400</v>
      </c>
      <c r="U782" s="275">
        <v>2011</v>
      </c>
      <c r="V782" s="275"/>
    </row>
    <row r="783" spans="1:22" s="107" customFormat="1" ht="47.25" customHeight="1">
      <c r="A783" s="262" t="s">
        <v>55</v>
      </c>
      <c r="B783" s="130" t="s">
        <v>1928</v>
      </c>
      <c r="C783" s="279" t="s">
        <v>49</v>
      </c>
      <c r="D783" s="280" t="s">
        <v>56</v>
      </c>
      <c r="E783" s="280" t="s">
        <v>57</v>
      </c>
      <c r="F783" s="275" t="s">
        <v>2262</v>
      </c>
      <c r="G783" s="275">
        <v>0</v>
      </c>
      <c r="H783" s="272">
        <v>751000000</v>
      </c>
      <c r="I783" s="266" t="s">
        <v>1933</v>
      </c>
      <c r="J783" s="275" t="s">
        <v>1982</v>
      </c>
      <c r="K783" s="191" t="s">
        <v>1954</v>
      </c>
      <c r="L783" s="275" t="s">
        <v>1955</v>
      </c>
      <c r="M783" s="275" t="s">
        <v>44</v>
      </c>
      <c r="N783" s="275">
        <v>0</v>
      </c>
      <c r="O783" s="138">
        <v>796</v>
      </c>
      <c r="P783" s="130" t="s">
        <v>1957</v>
      </c>
      <c r="Q783" s="275">
        <v>2</v>
      </c>
      <c r="R783" s="269">
        <v>45000</v>
      </c>
      <c r="S783" s="270">
        <f t="shared" si="59"/>
        <v>90000</v>
      </c>
      <c r="T783" s="270">
        <f aca="true" t="shared" si="60" ref="T783:T801">S783*1.12</f>
        <v>100800.00000000001</v>
      </c>
      <c r="U783" s="275">
        <v>2011</v>
      </c>
      <c r="V783" s="275"/>
    </row>
    <row r="784" spans="1:22" s="107" customFormat="1" ht="47.25" customHeight="1">
      <c r="A784" s="262" t="s">
        <v>58</v>
      </c>
      <c r="B784" s="130" t="s">
        <v>1928</v>
      </c>
      <c r="C784" s="279" t="s">
        <v>49</v>
      </c>
      <c r="D784" s="280" t="s">
        <v>59</v>
      </c>
      <c r="E784" s="280" t="s">
        <v>60</v>
      </c>
      <c r="F784" s="275" t="s">
        <v>2262</v>
      </c>
      <c r="G784" s="275">
        <v>0</v>
      </c>
      <c r="H784" s="272">
        <v>751000000</v>
      </c>
      <c r="I784" s="266" t="s">
        <v>1933</v>
      </c>
      <c r="J784" s="275" t="s">
        <v>1982</v>
      </c>
      <c r="K784" s="191" t="s">
        <v>1954</v>
      </c>
      <c r="L784" s="275" t="s">
        <v>1955</v>
      </c>
      <c r="M784" s="275" t="s">
        <v>44</v>
      </c>
      <c r="N784" s="275">
        <v>0</v>
      </c>
      <c r="O784" s="138">
        <v>796</v>
      </c>
      <c r="P784" s="130" t="s">
        <v>1957</v>
      </c>
      <c r="Q784" s="275">
        <v>10</v>
      </c>
      <c r="R784" s="269">
        <v>15000</v>
      </c>
      <c r="S784" s="270">
        <f t="shared" si="59"/>
        <v>150000</v>
      </c>
      <c r="T784" s="270">
        <f t="shared" si="60"/>
        <v>168000.00000000003</v>
      </c>
      <c r="U784" s="275">
        <v>2011</v>
      </c>
      <c r="V784" s="275"/>
    </row>
    <row r="785" spans="1:22" s="107" customFormat="1" ht="47.25" customHeight="1">
      <c r="A785" s="262" t="s">
        <v>61</v>
      </c>
      <c r="B785" s="130" t="s">
        <v>1928</v>
      </c>
      <c r="C785" s="279" t="s">
        <v>49</v>
      </c>
      <c r="D785" s="280" t="s">
        <v>62</v>
      </c>
      <c r="E785" s="280" t="s">
        <v>63</v>
      </c>
      <c r="F785" s="275" t="s">
        <v>2262</v>
      </c>
      <c r="G785" s="275">
        <v>0</v>
      </c>
      <c r="H785" s="272">
        <v>751000000</v>
      </c>
      <c r="I785" s="266" t="s">
        <v>1933</v>
      </c>
      <c r="J785" s="275" t="s">
        <v>1982</v>
      </c>
      <c r="K785" s="191" t="s">
        <v>1954</v>
      </c>
      <c r="L785" s="275" t="s">
        <v>1955</v>
      </c>
      <c r="M785" s="275" t="s">
        <v>44</v>
      </c>
      <c r="N785" s="275">
        <v>0</v>
      </c>
      <c r="O785" s="138">
        <v>796</v>
      </c>
      <c r="P785" s="130" t="s">
        <v>1957</v>
      </c>
      <c r="Q785" s="275">
        <v>8</v>
      </c>
      <c r="R785" s="269">
        <v>6000</v>
      </c>
      <c r="S785" s="270">
        <f t="shared" si="59"/>
        <v>48000</v>
      </c>
      <c r="T785" s="270">
        <f t="shared" si="60"/>
        <v>53760.00000000001</v>
      </c>
      <c r="U785" s="275">
        <v>2011</v>
      </c>
      <c r="V785" s="275"/>
    </row>
    <row r="786" spans="1:22" s="107" customFormat="1" ht="47.25" customHeight="1">
      <c r="A786" s="262" t="s">
        <v>64</v>
      </c>
      <c r="B786" s="130" t="s">
        <v>1928</v>
      </c>
      <c r="C786" s="279" t="s">
        <v>49</v>
      </c>
      <c r="D786" s="280" t="s">
        <v>65</v>
      </c>
      <c r="E786" s="280" t="s">
        <v>66</v>
      </c>
      <c r="F786" s="275" t="s">
        <v>2262</v>
      </c>
      <c r="G786" s="275">
        <v>0</v>
      </c>
      <c r="H786" s="272">
        <v>751000000</v>
      </c>
      <c r="I786" s="266" t="s">
        <v>1933</v>
      </c>
      <c r="J786" s="275" t="s">
        <v>1982</v>
      </c>
      <c r="K786" s="191" t="s">
        <v>1954</v>
      </c>
      <c r="L786" s="275" t="s">
        <v>1955</v>
      </c>
      <c r="M786" s="275" t="s">
        <v>44</v>
      </c>
      <c r="N786" s="275">
        <v>0</v>
      </c>
      <c r="O786" s="138">
        <v>796</v>
      </c>
      <c r="P786" s="130" t="s">
        <v>1957</v>
      </c>
      <c r="Q786" s="275">
        <v>8</v>
      </c>
      <c r="R786" s="269">
        <v>45000</v>
      </c>
      <c r="S786" s="270">
        <f t="shared" si="59"/>
        <v>360000</v>
      </c>
      <c r="T786" s="270">
        <f t="shared" si="60"/>
        <v>403200.00000000006</v>
      </c>
      <c r="U786" s="275">
        <v>2011</v>
      </c>
      <c r="V786" s="275"/>
    </row>
    <row r="787" spans="1:22" s="107" customFormat="1" ht="47.25" customHeight="1">
      <c r="A787" s="262" t="s">
        <v>67</v>
      </c>
      <c r="B787" s="130" t="s">
        <v>1928</v>
      </c>
      <c r="C787" s="279" t="s">
        <v>49</v>
      </c>
      <c r="D787" s="280" t="s">
        <v>68</v>
      </c>
      <c r="E787" s="280" t="s">
        <v>69</v>
      </c>
      <c r="F787" s="275" t="s">
        <v>2262</v>
      </c>
      <c r="G787" s="275">
        <v>0</v>
      </c>
      <c r="H787" s="272">
        <v>751000000</v>
      </c>
      <c r="I787" s="266" t="s">
        <v>1933</v>
      </c>
      <c r="J787" s="275" t="s">
        <v>1982</v>
      </c>
      <c r="K787" s="191" t="s">
        <v>1954</v>
      </c>
      <c r="L787" s="275" t="s">
        <v>1955</v>
      </c>
      <c r="M787" s="275" t="s">
        <v>44</v>
      </c>
      <c r="N787" s="275">
        <v>0</v>
      </c>
      <c r="O787" s="138">
        <v>796</v>
      </c>
      <c r="P787" s="130" t="s">
        <v>1957</v>
      </c>
      <c r="Q787" s="275">
        <v>2</v>
      </c>
      <c r="R787" s="269">
        <v>43000</v>
      </c>
      <c r="S787" s="270">
        <f t="shared" si="59"/>
        <v>86000</v>
      </c>
      <c r="T787" s="270">
        <f t="shared" si="60"/>
        <v>96320.00000000001</v>
      </c>
      <c r="U787" s="275">
        <v>2011</v>
      </c>
      <c r="V787" s="275"/>
    </row>
    <row r="788" spans="1:22" s="107" customFormat="1" ht="47.25" customHeight="1">
      <c r="A788" s="262" t="s">
        <v>70</v>
      </c>
      <c r="B788" s="130" t="s">
        <v>1928</v>
      </c>
      <c r="C788" s="279" t="s">
        <v>49</v>
      </c>
      <c r="D788" s="280" t="s">
        <v>71</v>
      </c>
      <c r="E788" s="280" t="s">
        <v>72</v>
      </c>
      <c r="F788" s="275" t="s">
        <v>2262</v>
      </c>
      <c r="G788" s="275">
        <v>0</v>
      </c>
      <c r="H788" s="272">
        <v>751000000</v>
      </c>
      <c r="I788" s="266" t="s">
        <v>1933</v>
      </c>
      <c r="J788" s="275" t="s">
        <v>1982</v>
      </c>
      <c r="K788" s="191" t="s">
        <v>1954</v>
      </c>
      <c r="L788" s="275" t="s">
        <v>1955</v>
      </c>
      <c r="M788" s="275" t="s">
        <v>44</v>
      </c>
      <c r="N788" s="275">
        <v>0</v>
      </c>
      <c r="O788" s="138">
        <v>796</v>
      </c>
      <c r="P788" s="130" t="s">
        <v>1957</v>
      </c>
      <c r="Q788" s="275">
        <v>1</v>
      </c>
      <c r="R788" s="269">
        <v>43000</v>
      </c>
      <c r="S788" s="270">
        <f t="shared" si="59"/>
        <v>43000</v>
      </c>
      <c r="T788" s="270">
        <f t="shared" si="60"/>
        <v>48160.00000000001</v>
      </c>
      <c r="U788" s="275">
        <v>2011</v>
      </c>
      <c r="V788" s="275"/>
    </row>
    <row r="789" spans="1:22" s="107" customFormat="1" ht="47.25" customHeight="1">
      <c r="A789" s="262" t="s">
        <v>73</v>
      </c>
      <c r="B789" s="130" t="s">
        <v>1928</v>
      </c>
      <c r="C789" s="279" t="s">
        <v>49</v>
      </c>
      <c r="D789" s="280" t="s">
        <v>74</v>
      </c>
      <c r="E789" s="280" t="s">
        <v>75</v>
      </c>
      <c r="F789" s="275" t="s">
        <v>2262</v>
      </c>
      <c r="G789" s="275">
        <v>0</v>
      </c>
      <c r="H789" s="272">
        <v>751000000</v>
      </c>
      <c r="I789" s="266" t="s">
        <v>1933</v>
      </c>
      <c r="J789" s="275" t="s">
        <v>1982</v>
      </c>
      <c r="K789" s="191" t="s">
        <v>1954</v>
      </c>
      <c r="L789" s="275" t="s">
        <v>1955</v>
      </c>
      <c r="M789" s="275" t="s">
        <v>44</v>
      </c>
      <c r="N789" s="275">
        <v>0</v>
      </c>
      <c r="O789" s="138">
        <v>796</v>
      </c>
      <c r="P789" s="130" t="s">
        <v>1957</v>
      </c>
      <c r="Q789" s="275">
        <v>2</v>
      </c>
      <c r="R789" s="269">
        <v>80000</v>
      </c>
      <c r="S789" s="270">
        <f t="shared" si="59"/>
        <v>160000</v>
      </c>
      <c r="T789" s="270">
        <f t="shared" si="60"/>
        <v>179200.00000000003</v>
      </c>
      <c r="U789" s="275">
        <v>2011</v>
      </c>
      <c r="V789" s="275"/>
    </row>
    <row r="790" spans="1:22" s="107" customFormat="1" ht="47.25" customHeight="1">
      <c r="A790" s="262" t="s">
        <v>76</v>
      </c>
      <c r="B790" s="130" t="s">
        <v>1928</v>
      </c>
      <c r="C790" s="279" t="s">
        <v>49</v>
      </c>
      <c r="D790" s="280" t="s">
        <v>77</v>
      </c>
      <c r="E790" s="280" t="s">
        <v>78</v>
      </c>
      <c r="F790" s="275" t="s">
        <v>2262</v>
      </c>
      <c r="G790" s="275">
        <v>0</v>
      </c>
      <c r="H790" s="272">
        <v>751000000</v>
      </c>
      <c r="I790" s="266" t="s">
        <v>1933</v>
      </c>
      <c r="J790" s="275" t="s">
        <v>1982</v>
      </c>
      <c r="K790" s="191" t="s">
        <v>1954</v>
      </c>
      <c r="L790" s="275" t="s">
        <v>1955</v>
      </c>
      <c r="M790" s="275" t="s">
        <v>44</v>
      </c>
      <c r="N790" s="275">
        <v>0</v>
      </c>
      <c r="O790" s="138">
        <v>796</v>
      </c>
      <c r="P790" s="130" t="s">
        <v>1957</v>
      </c>
      <c r="Q790" s="275">
        <v>1</v>
      </c>
      <c r="R790" s="269">
        <v>25000</v>
      </c>
      <c r="S790" s="270">
        <f t="shared" si="59"/>
        <v>25000</v>
      </c>
      <c r="T790" s="270">
        <f t="shared" si="60"/>
        <v>28000.000000000004</v>
      </c>
      <c r="U790" s="275">
        <v>2011</v>
      </c>
      <c r="V790" s="275"/>
    </row>
    <row r="791" spans="1:22" s="107" customFormat="1" ht="47.25" customHeight="1">
      <c r="A791" s="262" t="s">
        <v>79</v>
      </c>
      <c r="B791" s="130" t="s">
        <v>1928</v>
      </c>
      <c r="C791" s="279" t="s">
        <v>49</v>
      </c>
      <c r="D791" s="280" t="s">
        <v>80</v>
      </c>
      <c r="E791" s="280" t="s">
        <v>81</v>
      </c>
      <c r="F791" s="275" t="s">
        <v>2262</v>
      </c>
      <c r="G791" s="275">
        <v>0</v>
      </c>
      <c r="H791" s="272">
        <v>751000000</v>
      </c>
      <c r="I791" s="266" t="s">
        <v>1933</v>
      </c>
      <c r="J791" s="275" t="s">
        <v>1982</v>
      </c>
      <c r="K791" s="191" t="s">
        <v>1954</v>
      </c>
      <c r="L791" s="275" t="s">
        <v>1955</v>
      </c>
      <c r="M791" s="275" t="s">
        <v>44</v>
      </c>
      <c r="N791" s="275">
        <v>0</v>
      </c>
      <c r="O791" s="138">
        <v>796</v>
      </c>
      <c r="P791" s="130" t="s">
        <v>1957</v>
      </c>
      <c r="Q791" s="275">
        <v>1</v>
      </c>
      <c r="R791" s="269">
        <v>58000</v>
      </c>
      <c r="S791" s="270">
        <f t="shared" si="59"/>
        <v>58000</v>
      </c>
      <c r="T791" s="270">
        <f t="shared" si="60"/>
        <v>64960.00000000001</v>
      </c>
      <c r="U791" s="275">
        <v>2011</v>
      </c>
      <c r="V791" s="275"/>
    </row>
    <row r="792" spans="1:22" s="107" customFormat="1" ht="47.25" customHeight="1">
      <c r="A792" s="262" t="s">
        <v>82</v>
      </c>
      <c r="B792" s="130" t="s">
        <v>1928</v>
      </c>
      <c r="C792" s="279" t="s">
        <v>49</v>
      </c>
      <c r="D792" s="276" t="s">
        <v>83</v>
      </c>
      <c r="E792" s="276" t="s">
        <v>84</v>
      </c>
      <c r="F792" s="275" t="s">
        <v>2262</v>
      </c>
      <c r="G792" s="275">
        <v>0</v>
      </c>
      <c r="H792" s="272">
        <v>751000000</v>
      </c>
      <c r="I792" s="266" t="s">
        <v>1933</v>
      </c>
      <c r="J792" s="275" t="s">
        <v>1982</v>
      </c>
      <c r="K792" s="191" t="s">
        <v>1954</v>
      </c>
      <c r="L792" s="275" t="s">
        <v>1955</v>
      </c>
      <c r="M792" s="275" t="s">
        <v>44</v>
      </c>
      <c r="N792" s="275">
        <v>0</v>
      </c>
      <c r="O792" s="138">
        <v>796</v>
      </c>
      <c r="P792" s="130" t="s">
        <v>1957</v>
      </c>
      <c r="Q792" s="275">
        <v>1</v>
      </c>
      <c r="R792" s="269">
        <v>50000</v>
      </c>
      <c r="S792" s="270">
        <f t="shared" si="59"/>
        <v>50000</v>
      </c>
      <c r="T792" s="270">
        <f t="shared" si="60"/>
        <v>56000.00000000001</v>
      </c>
      <c r="U792" s="275">
        <v>2011</v>
      </c>
      <c r="V792" s="275"/>
    </row>
    <row r="793" spans="1:22" s="107" customFormat="1" ht="47.25" customHeight="1">
      <c r="A793" s="262" t="s">
        <v>85</v>
      </c>
      <c r="B793" s="130" t="s">
        <v>1928</v>
      </c>
      <c r="C793" s="275" t="s">
        <v>2255</v>
      </c>
      <c r="D793" s="276" t="s">
        <v>2256</v>
      </c>
      <c r="E793" s="276" t="s">
        <v>2256</v>
      </c>
      <c r="F793" s="275" t="s">
        <v>2262</v>
      </c>
      <c r="G793" s="275">
        <v>0</v>
      </c>
      <c r="H793" s="272">
        <v>751000000</v>
      </c>
      <c r="I793" s="266" t="s">
        <v>1933</v>
      </c>
      <c r="J793" s="130" t="s">
        <v>2251</v>
      </c>
      <c r="K793" s="191" t="s">
        <v>1954</v>
      </c>
      <c r="L793" s="275" t="s">
        <v>1955</v>
      </c>
      <c r="M793" s="275" t="s">
        <v>86</v>
      </c>
      <c r="N793" s="275">
        <v>100</v>
      </c>
      <c r="O793" s="138">
        <v>796</v>
      </c>
      <c r="P793" s="130" t="s">
        <v>1957</v>
      </c>
      <c r="Q793" s="275">
        <v>21</v>
      </c>
      <c r="R793" s="269">
        <v>30000</v>
      </c>
      <c r="S793" s="270">
        <f t="shared" si="59"/>
        <v>630000</v>
      </c>
      <c r="T793" s="270">
        <f t="shared" si="60"/>
        <v>705600.0000000001</v>
      </c>
      <c r="U793" s="275">
        <v>2011</v>
      </c>
      <c r="V793" s="275"/>
    </row>
    <row r="794" spans="1:22" s="107" customFormat="1" ht="47.25" customHeight="1">
      <c r="A794" s="262" t="s">
        <v>87</v>
      </c>
      <c r="B794" s="130" t="s">
        <v>1928</v>
      </c>
      <c r="C794" s="275" t="s">
        <v>2288</v>
      </c>
      <c r="D794" s="276" t="s">
        <v>2289</v>
      </c>
      <c r="E794" s="276" t="s">
        <v>2289</v>
      </c>
      <c r="F794" s="275" t="s">
        <v>2262</v>
      </c>
      <c r="G794" s="275">
        <v>0</v>
      </c>
      <c r="H794" s="272">
        <v>751000000</v>
      </c>
      <c r="I794" s="266" t="s">
        <v>1933</v>
      </c>
      <c r="J794" s="130" t="s">
        <v>2251</v>
      </c>
      <c r="K794" s="191" t="s">
        <v>1954</v>
      </c>
      <c r="L794" s="275" t="s">
        <v>1955</v>
      </c>
      <c r="M794" s="275" t="s">
        <v>86</v>
      </c>
      <c r="N794" s="275">
        <v>100</v>
      </c>
      <c r="O794" s="138">
        <v>796</v>
      </c>
      <c r="P794" s="130" t="s">
        <v>1957</v>
      </c>
      <c r="Q794" s="275">
        <v>60</v>
      </c>
      <c r="R794" s="269">
        <v>16000</v>
      </c>
      <c r="S794" s="270">
        <f t="shared" si="59"/>
        <v>960000</v>
      </c>
      <c r="T794" s="270">
        <f t="shared" si="60"/>
        <v>1075200</v>
      </c>
      <c r="U794" s="275">
        <v>2011</v>
      </c>
      <c r="V794" s="275"/>
    </row>
    <row r="795" spans="1:22" s="107" customFormat="1" ht="47.25" customHeight="1">
      <c r="A795" s="262" t="s">
        <v>88</v>
      </c>
      <c r="B795" s="130" t="s">
        <v>1928</v>
      </c>
      <c r="C795" s="275" t="s">
        <v>1940</v>
      </c>
      <c r="D795" s="276" t="s">
        <v>89</v>
      </c>
      <c r="E795" s="276" t="s">
        <v>90</v>
      </c>
      <c r="F795" s="277" t="s">
        <v>1932</v>
      </c>
      <c r="G795" s="277">
        <v>0</v>
      </c>
      <c r="H795" s="135">
        <v>751000000</v>
      </c>
      <c r="I795" s="136" t="s">
        <v>1933</v>
      </c>
      <c r="J795" s="277" t="s">
        <v>91</v>
      </c>
      <c r="K795" s="277" t="s">
        <v>2214</v>
      </c>
      <c r="L795" s="277" t="s">
        <v>1936</v>
      </c>
      <c r="M795" s="277"/>
      <c r="N795" s="277">
        <v>50</v>
      </c>
      <c r="O795" s="138">
        <v>796</v>
      </c>
      <c r="P795" s="130" t="s">
        <v>1957</v>
      </c>
      <c r="Q795" s="277">
        <v>247</v>
      </c>
      <c r="R795" s="269">
        <f aca="true" t="shared" si="61" ref="R795:R801">S795/Q795</f>
        <v>239878.54251012145</v>
      </c>
      <c r="S795" s="270">
        <v>59250000</v>
      </c>
      <c r="T795" s="270">
        <f t="shared" si="60"/>
        <v>66360000.00000001</v>
      </c>
      <c r="U795" s="275">
        <v>2011</v>
      </c>
      <c r="V795" s="270"/>
    </row>
    <row r="796" spans="1:22" s="107" customFormat="1" ht="47.25" customHeight="1">
      <c r="A796" s="262" t="s">
        <v>92</v>
      </c>
      <c r="B796" s="130" t="s">
        <v>1928</v>
      </c>
      <c r="C796" s="275" t="s">
        <v>1940</v>
      </c>
      <c r="D796" s="276" t="s">
        <v>93</v>
      </c>
      <c r="E796" s="276" t="s">
        <v>94</v>
      </c>
      <c r="F796" s="277" t="s">
        <v>1932</v>
      </c>
      <c r="G796" s="277">
        <v>0</v>
      </c>
      <c r="H796" s="135">
        <v>751000000</v>
      </c>
      <c r="I796" s="136" t="s">
        <v>1933</v>
      </c>
      <c r="J796" s="277" t="s">
        <v>95</v>
      </c>
      <c r="K796" s="277" t="s">
        <v>96</v>
      </c>
      <c r="L796" s="277" t="s">
        <v>97</v>
      </c>
      <c r="M796" s="275" t="s">
        <v>98</v>
      </c>
      <c r="N796" s="277">
        <v>50</v>
      </c>
      <c r="O796" s="138">
        <v>796</v>
      </c>
      <c r="P796" s="130" t="s">
        <v>1957</v>
      </c>
      <c r="Q796" s="277">
        <v>6</v>
      </c>
      <c r="R796" s="269">
        <f t="shared" si="61"/>
        <v>43750000</v>
      </c>
      <c r="S796" s="270">
        <v>262500000</v>
      </c>
      <c r="T796" s="270">
        <f t="shared" si="60"/>
        <v>294000000</v>
      </c>
      <c r="U796" s="275">
        <v>2011</v>
      </c>
      <c r="V796" s="270"/>
    </row>
    <row r="797" spans="1:22" s="107" customFormat="1" ht="47.25" customHeight="1">
      <c r="A797" s="262" t="s">
        <v>99</v>
      </c>
      <c r="B797" s="130" t="s">
        <v>1928</v>
      </c>
      <c r="C797" s="275" t="s">
        <v>1940</v>
      </c>
      <c r="D797" s="276" t="s">
        <v>100</v>
      </c>
      <c r="E797" s="276" t="s">
        <v>101</v>
      </c>
      <c r="F797" s="277" t="s">
        <v>1932</v>
      </c>
      <c r="G797" s="277">
        <v>0</v>
      </c>
      <c r="H797" s="135">
        <v>751000000</v>
      </c>
      <c r="I797" s="136" t="s">
        <v>1933</v>
      </c>
      <c r="J797" s="277" t="s">
        <v>102</v>
      </c>
      <c r="K797" s="277" t="s">
        <v>96</v>
      </c>
      <c r="L797" s="277" t="s">
        <v>1936</v>
      </c>
      <c r="M797" s="277" t="s">
        <v>103</v>
      </c>
      <c r="N797" s="277">
        <v>50</v>
      </c>
      <c r="O797" s="138">
        <v>796</v>
      </c>
      <c r="P797" s="130" t="s">
        <v>1957</v>
      </c>
      <c r="Q797" s="277">
        <v>6</v>
      </c>
      <c r="R797" s="269">
        <f t="shared" si="61"/>
        <v>32500000</v>
      </c>
      <c r="S797" s="270">
        <v>195000000</v>
      </c>
      <c r="T797" s="270">
        <f t="shared" si="60"/>
        <v>218400000.00000003</v>
      </c>
      <c r="U797" s="275">
        <v>2011</v>
      </c>
      <c r="V797" s="270"/>
    </row>
    <row r="798" spans="1:22" s="107" customFormat="1" ht="47.25" customHeight="1">
      <c r="A798" s="262" t="s">
        <v>104</v>
      </c>
      <c r="B798" s="130" t="s">
        <v>1928</v>
      </c>
      <c r="C798" s="275" t="s">
        <v>1940</v>
      </c>
      <c r="D798" s="276" t="s">
        <v>105</v>
      </c>
      <c r="E798" s="276">
        <v>109194</v>
      </c>
      <c r="F798" s="275" t="s">
        <v>1932</v>
      </c>
      <c r="G798" s="277">
        <v>0</v>
      </c>
      <c r="H798" s="135">
        <v>751000000</v>
      </c>
      <c r="I798" s="136" t="s">
        <v>1933</v>
      </c>
      <c r="J798" s="275" t="s">
        <v>102</v>
      </c>
      <c r="K798" s="191" t="s">
        <v>1954</v>
      </c>
      <c r="L798" s="277" t="s">
        <v>1955</v>
      </c>
      <c r="M798" s="277" t="s">
        <v>2380</v>
      </c>
      <c r="N798" s="275">
        <v>0</v>
      </c>
      <c r="O798" s="138">
        <v>796</v>
      </c>
      <c r="P798" s="130" t="s">
        <v>1957</v>
      </c>
      <c r="Q798" s="275">
        <v>1</v>
      </c>
      <c r="R798" s="269">
        <f t="shared" si="61"/>
        <v>5000000</v>
      </c>
      <c r="S798" s="270">
        <v>5000000</v>
      </c>
      <c r="T798" s="270">
        <f t="shared" si="60"/>
        <v>5600000.000000001</v>
      </c>
      <c r="U798" s="275">
        <v>2011</v>
      </c>
      <c r="V798" s="270"/>
    </row>
    <row r="799" spans="1:22" s="107" customFormat="1" ht="47.25" customHeight="1">
      <c r="A799" s="262" t="s">
        <v>106</v>
      </c>
      <c r="B799" s="130" t="s">
        <v>1928</v>
      </c>
      <c r="C799" s="275" t="s">
        <v>1940</v>
      </c>
      <c r="D799" s="276" t="s">
        <v>107</v>
      </c>
      <c r="E799" s="276" t="s">
        <v>108</v>
      </c>
      <c r="F799" s="275" t="s">
        <v>1932</v>
      </c>
      <c r="G799" s="277">
        <v>0</v>
      </c>
      <c r="H799" s="135">
        <v>751000000</v>
      </c>
      <c r="I799" s="136" t="s">
        <v>1933</v>
      </c>
      <c r="J799" s="275" t="s">
        <v>102</v>
      </c>
      <c r="K799" s="191" t="s">
        <v>1954</v>
      </c>
      <c r="L799" s="277" t="s">
        <v>1955</v>
      </c>
      <c r="M799" s="277" t="s">
        <v>2380</v>
      </c>
      <c r="N799" s="275">
        <v>0</v>
      </c>
      <c r="O799" s="138">
        <v>796</v>
      </c>
      <c r="P799" s="130" t="s">
        <v>1957</v>
      </c>
      <c r="Q799" s="275">
        <v>1</v>
      </c>
      <c r="R799" s="269">
        <f t="shared" si="61"/>
        <v>1200000</v>
      </c>
      <c r="S799" s="270">
        <v>1200000</v>
      </c>
      <c r="T799" s="270">
        <f t="shared" si="60"/>
        <v>1344000.0000000002</v>
      </c>
      <c r="U799" s="275">
        <v>2011</v>
      </c>
      <c r="V799" s="270"/>
    </row>
    <row r="800" spans="1:22" s="107" customFormat="1" ht="47.25" customHeight="1">
      <c r="A800" s="262" t="s">
        <v>109</v>
      </c>
      <c r="B800" s="130" t="s">
        <v>1928</v>
      </c>
      <c r="C800" s="275" t="s">
        <v>1940</v>
      </c>
      <c r="D800" s="276" t="s">
        <v>110</v>
      </c>
      <c r="E800" s="276" t="s">
        <v>111</v>
      </c>
      <c r="F800" s="275" t="s">
        <v>1932</v>
      </c>
      <c r="G800" s="277">
        <v>0</v>
      </c>
      <c r="H800" s="135">
        <v>751000000</v>
      </c>
      <c r="I800" s="136" t="s">
        <v>1933</v>
      </c>
      <c r="J800" s="275" t="s">
        <v>102</v>
      </c>
      <c r="K800" s="191" t="s">
        <v>1954</v>
      </c>
      <c r="L800" s="277" t="s">
        <v>1955</v>
      </c>
      <c r="M800" s="277" t="s">
        <v>2380</v>
      </c>
      <c r="N800" s="275">
        <v>0</v>
      </c>
      <c r="O800" s="138">
        <v>796</v>
      </c>
      <c r="P800" s="130" t="s">
        <v>1957</v>
      </c>
      <c r="Q800" s="275">
        <v>1</v>
      </c>
      <c r="R800" s="269">
        <f t="shared" si="61"/>
        <v>100000</v>
      </c>
      <c r="S800" s="270">
        <v>100000</v>
      </c>
      <c r="T800" s="270">
        <f t="shared" si="60"/>
        <v>112000.00000000001</v>
      </c>
      <c r="U800" s="275">
        <v>2011</v>
      </c>
      <c r="V800" s="270"/>
    </row>
    <row r="801" spans="1:22" s="107" customFormat="1" ht="47.25" customHeight="1">
      <c r="A801" s="262" t="s">
        <v>112</v>
      </c>
      <c r="B801" s="130" t="s">
        <v>1928</v>
      </c>
      <c r="C801" s="275" t="s">
        <v>1940</v>
      </c>
      <c r="D801" s="276" t="s">
        <v>113</v>
      </c>
      <c r="E801" s="276">
        <v>104384</v>
      </c>
      <c r="F801" s="275" t="s">
        <v>1932</v>
      </c>
      <c r="G801" s="277">
        <v>0</v>
      </c>
      <c r="H801" s="135">
        <v>751000000</v>
      </c>
      <c r="I801" s="136" t="s">
        <v>1933</v>
      </c>
      <c r="J801" s="275" t="s">
        <v>102</v>
      </c>
      <c r="K801" s="191" t="s">
        <v>1954</v>
      </c>
      <c r="L801" s="277" t="s">
        <v>1955</v>
      </c>
      <c r="M801" s="277" t="s">
        <v>2380</v>
      </c>
      <c r="N801" s="275">
        <v>0</v>
      </c>
      <c r="O801" s="138">
        <v>796</v>
      </c>
      <c r="P801" s="130" t="s">
        <v>1957</v>
      </c>
      <c r="Q801" s="275">
        <v>1</v>
      </c>
      <c r="R801" s="269">
        <f t="shared" si="61"/>
        <v>100000</v>
      </c>
      <c r="S801" s="270">
        <v>100000</v>
      </c>
      <c r="T801" s="270">
        <f t="shared" si="60"/>
        <v>112000.00000000001</v>
      </c>
      <c r="U801" s="275">
        <v>2011</v>
      </c>
      <c r="V801" s="270"/>
    </row>
    <row r="802" spans="1:22" s="286" customFormat="1" ht="47.25" customHeight="1">
      <c r="A802" s="271" t="s">
        <v>586</v>
      </c>
      <c r="B802" s="130" t="s">
        <v>1928</v>
      </c>
      <c r="C802" s="263" t="s">
        <v>927</v>
      </c>
      <c r="D802" s="264" t="s">
        <v>928</v>
      </c>
      <c r="E802" s="264" t="s">
        <v>929</v>
      </c>
      <c r="F802" s="275" t="s">
        <v>1932</v>
      </c>
      <c r="G802" s="275">
        <v>100</v>
      </c>
      <c r="H802" s="272">
        <v>751000000</v>
      </c>
      <c r="I802" s="266" t="s">
        <v>1933</v>
      </c>
      <c r="J802" s="130" t="s">
        <v>2251</v>
      </c>
      <c r="K802" s="191" t="s">
        <v>930</v>
      </c>
      <c r="L802" s="191" t="s">
        <v>2215</v>
      </c>
      <c r="M802" s="191" t="s">
        <v>1947</v>
      </c>
      <c r="N802" s="191">
        <v>0</v>
      </c>
      <c r="O802" s="267">
        <v>172</v>
      </c>
      <c r="P802" s="191" t="s">
        <v>931</v>
      </c>
      <c r="Q802" s="281">
        <v>3609</v>
      </c>
      <c r="R802" s="282">
        <v>147321.42857142855</v>
      </c>
      <c r="S802" s="283">
        <f aca="true" t="shared" si="62" ref="S802:S813">Q802*R802</f>
        <v>531683035.7142856</v>
      </c>
      <c r="T802" s="284">
        <f>S802*1.12</f>
        <v>595485000</v>
      </c>
      <c r="U802" s="275">
        <v>2011</v>
      </c>
      <c r="V802" s="285"/>
    </row>
    <row r="803" spans="1:22" s="286" customFormat="1" ht="47.25" customHeight="1">
      <c r="A803" s="271" t="s">
        <v>587</v>
      </c>
      <c r="B803" s="130" t="s">
        <v>1928</v>
      </c>
      <c r="C803" s="263" t="s">
        <v>927</v>
      </c>
      <c r="D803" s="264" t="s">
        <v>928</v>
      </c>
      <c r="E803" s="264" t="s">
        <v>929</v>
      </c>
      <c r="F803" s="275" t="s">
        <v>1932</v>
      </c>
      <c r="G803" s="275">
        <v>100</v>
      </c>
      <c r="H803" s="272">
        <v>751000000</v>
      </c>
      <c r="I803" s="266" t="s">
        <v>1933</v>
      </c>
      <c r="J803" s="130" t="s">
        <v>2251</v>
      </c>
      <c r="K803" s="191" t="s">
        <v>933</v>
      </c>
      <c r="L803" s="191" t="s">
        <v>2215</v>
      </c>
      <c r="M803" s="191" t="s">
        <v>1947</v>
      </c>
      <c r="N803" s="191">
        <v>0</v>
      </c>
      <c r="O803" s="267">
        <v>172</v>
      </c>
      <c r="P803" s="191" t="s">
        <v>931</v>
      </c>
      <c r="Q803" s="281">
        <v>2119</v>
      </c>
      <c r="R803" s="282">
        <v>147321.42857142855</v>
      </c>
      <c r="S803" s="283">
        <f>Q803*R803</f>
        <v>312174107.1428571</v>
      </c>
      <c r="T803" s="284">
        <f aca="true" t="shared" si="63" ref="T803:T814">S803*1.12</f>
        <v>349634999.99999994</v>
      </c>
      <c r="U803" s="275">
        <v>2011</v>
      </c>
      <c r="V803" s="285"/>
    </row>
    <row r="804" spans="1:22" s="286" customFormat="1" ht="47.25" customHeight="1">
      <c r="A804" s="271" t="s">
        <v>588</v>
      </c>
      <c r="B804" s="130" t="s">
        <v>1928</v>
      </c>
      <c r="C804" s="263" t="s">
        <v>927</v>
      </c>
      <c r="D804" s="264" t="s">
        <v>928</v>
      </c>
      <c r="E804" s="264" t="s">
        <v>929</v>
      </c>
      <c r="F804" s="275" t="s">
        <v>1932</v>
      </c>
      <c r="G804" s="275">
        <v>100</v>
      </c>
      <c r="H804" s="272">
        <v>751000000</v>
      </c>
      <c r="I804" s="266" t="s">
        <v>1933</v>
      </c>
      <c r="J804" s="130" t="s">
        <v>2251</v>
      </c>
      <c r="K804" s="191" t="s">
        <v>2214</v>
      </c>
      <c r="L804" s="191" t="s">
        <v>2215</v>
      </c>
      <c r="M804" s="191" t="s">
        <v>1947</v>
      </c>
      <c r="N804" s="191">
        <v>0</v>
      </c>
      <c r="O804" s="267">
        <v>172</v>
      </c>
      <c r="P804" s="191" t="s">
        <v>931</v>
      </c>
      <c r="Q804" s="281">
        <v>25288</v>
      </c>
      <c r="R804" s="282">
        <v>147321.42857142855</v>
      </c>
      <c r="S804" s="283">
        <f t="shared" si="62"/>
        <v>3725464285.7142854</v>
      </c>
      <c r="T804" s="284">
        <f t="shared" si="63"/>
        <v>4172520000</v>
      </c>
      <c r="U804" s="275">
        <v>2011</v>
      </c>
      <c r="V804" s="285"/>
    </row>
    <row r="805" spans="1:22" s="346" customFormat="1" ht="47.25" customHeight="1">
      <c r="A805" s="333" t="s">
        <v>2744</v>
      </c>
      <c r="B805" s="319" t="s">
        <v>1928</v>
      </c>
      <c r="C805" s="334" t="s">
        <v>927</v>
      </c>
      <c r="D805" s="335" t="s">
        <v>928</v>
      </c>
      <c r="E805" s="335" t="s">
        <v>929</v>
      </c>
      <c r="F805" s="336" t="s">
        <v>1932</v>
      </c>
      <c r="G805" s="336">
        <v>100</v>
      </c>
      <c r="H805" s="337">
        <v>751000000</v>
      </c>
      <c r="I805" s="338" t="s">
        <v>1933</v>
      </c>
      <c r="J805" s="319" t="s">
        <v>25</v>
      </c>
      <c r="K805" s="339" t="s">
        <v>2214</v>
      </c>
      <c r="L805" s="339" t="s">
        <v>2215</v>
      </c>
      <c r="M805" s="339" t="s">
        <v>1947</v>
      </c>
      <c r="N805" s="339">
        <v>0</v>
      </c>
      <c r="O805" s="340">
        <v>172</v>
      </c>
      <c r="P805" s="339" t="s">
        <v>931</v>
      </c>
      <c r="Q805" s="341">
        <v>27411</v>
      </c>
      <c r="R805" s="342">
        <f>S805/Q805</f>
        <v>113479.01295100508</v>
      </c>
      <c r="S805" s="343">
        <v>3110573224</v>
      </c>
      <c r="T805" s="344">
        <f>S805*1.12</f>
        <v>3483842010.88</v>
      </c>
      <c r="U805" s="336">
        <v>2011</v>
      </c>
      <c r="V805" s="345"/>
    </row>
    <row r="806" spans="1:22" s="286" customFormat="1" ht="47.25" customHeight="1">
      <c r="A806" s="271" t="s">
        <v>589</v>
      </c>
      <c r="B806" s="130" t="s">
        <v>1928</v>
      </c>
      <c r="C806" s="263" t="s">
        <v>927</v>
      </c>
      <c r="D806" s="264" t="s">
        <v>928</v>
      </c>
      <c r="E806" s="264" t="s">
        <v>929</v>
      </c>
      <c r="F806" s="275" t="s">
        <v>1932</v>
      </c>
      <c r="G806" s="275">
        <v>100</v>
      </c>
      <c r="H806" s="272">
        <v>751000000</v>
      </c>
      <c r="I806" s="266" t="s">
        <v>1933</v>
      </c>
      <c r="J806" s="130" t="s">
        <v>2251</v>
      </c>
      <c r="K806" s="191" t="s">
        <v>936</v>
      </c>
      <c r="L806" s="191" t="s">
        <v>2215</v>
      </c>
      <c r="M806" s="191" t="s">
        <v>1947</v>
      </c>
      <c r="N806" s="191">
        <v>0</v>
      </c>
      <c r="O806" s="267">
        <v>172</v>
      </c>
      <c r="P806" s="191" t="s">
        <v>931</v>
      </c>
      <c r="Q806" s="281">
        <v>9439</v>
      </c>
      <c r="R806" s="282">
        <v>147321.42857142855</v>
      </c>
      <c r="S806" s="283">
        <f>1390566964.29+1111714286.71</f>
        <v>2502281251</v>
      </c>
      <c r="T806" s="284">
        <f t="shared" si="63"/>
        <v>2802555001.1200004</v>
      </c>
      <c r="U806" s="275">
        <v>2011</v>
      </c>
      <c r="V806" s="285"/>
    </row>
    <row r="807" spans="1:22" s="286" customFormat="1" ht="47.25" customHeight="1">
      <c r="A807" s="271" t="s">
        <v>590</v>
      </c>
      <c r="B807" s="130" t="s">
        <v>1928</v>
      </c>
      <c r="C807" s="263" t="s">
        <v>927</v>
      </c>
      <c r="D807" s="264" t="s">
        <v>928</v>
      </c>
      <c r="E807" s="264" t="s">
        <v>929</v>
      </c>
      <c r="F807" s="275" t="s">
        <v>1932</v>
      </c>
      <c r="G807" s="275">
        <v>100</v>
      </c>
      <c r="H807" s="272">
        <v>751000000</v>
      </c>
      <c r="I807" s="266" t="s">
        <v>1933</v>
      </c>
      <c r="J807" s="130" t="s">
        <v>2251</v>
      </c>
      <c r="K807" s="191" t="s">
        <v>938</v>
      </c>
      <c r="L807" s="191" t="s">
        <v>2215</v>
      </c>
      <c r="M807" s="191" t="s">
        <v>1947</v>
      </c>
      <c r="N807" s="191">
        <v>0</v>
      </c>
      <c r="O807" s="267">
        <v>172</v>
      </c>
      <c r="P807" s="191" t="s">
        <v>931</v>
      </c>
      <c r="Q807" s="281">
        <v>8751</v>
      </c>
      <c r="R807" s="282">
        <v>147321.42857142855</v>
      </c>
      <c r="S807" s="283">
        <f t="shared" si="62"/>
        <v>1289209821.4285712</v>
      </c>
      <c r="T807" s="284">
        <f t="shared" si="63"/>
        <v>1443915000</v>
      </c>
      <c r="U807" s="275">
        <v>2011</v>
      </c>
      <c r="V807" s="285"/>
    </row>
    <row r="808" spans="1:22" s="286" customFormat="1" ht="47.25" customHeight="1">
      <c r="A808" s="271" t="s">
        <v>591</v>
      </c>
      <c r="B808" s="130" t="s">
        <v>1928</v>
      </c>
      <c r="C808" s="263" t="s">
        <v>927</v>
      </c>
      <c r="D808" s="264" t="s">
        <v>928</v>
      </c>
      <c r="E808" s="264" t="s">
        <v>929</v>
      </c>
      <c r="F808" s="275" t="s">
        <v>1932</v>
      </c>
      <c r="G808" s="275">
        <v>100</v>
      </c>
      <c r="H808" s="272">
        <v>751000000</v>
      </c>
      <c r="I808" s="266" t="s">
        <v>1933</v>
      </c>
      <c r="J808" s="130" t="s">
        <v>2251</v>
      </c>
      <c r="K808" s="191" t="s">
        <v>940</v>
      </c>
      <c r="L808" s="191" t="s">
        <v>2215</v>
      </c>
      <c r="M808" s="191" t="s">
        <v>1947</v>
      </c>
      <c r="N808" s="191">
        <v>0</v>
      </c>
      <c r="O808" s="267">
        <v>172</v>
      </c>
      <c r="P808" s="191" t="s">
        <v>931</v>
      </c>
      <c r="Q808" s="281">
        <v>942</v>
      </c>
      <c r="R808" s="282">
        <v>147321.42857142855</v>
      </c>
      <c r="S808" s="283">
        <f t="shared" si="62"/>
        <v>138776785.7142857</v>
      </c>
      <c r="T808" s="284">
        <f t="shared" si="63"/>
        <v>155430000</v>
      </c>
      <c r="U808" s="275">
        <v>2011</v>
      </c>
      <c r="V808" s="285"/>
    </row>
    <row r="809" spans="1:22" s="286" customFormat="1" ht="47.25" customHeight="1">
      <c r="A809" s="271" t="s">
        <v>592</v>
      </c>
      <c r="B809" s="130" t="s">
        <v>1928</v>
      </c>
      <c r="C809" s="263" t="s">
        <v>927</v>
      </c>
      <c r="D809" s="264" t="s">
        <v>928</v>
      </c>
      <c r="E809" s="264" t="s">
        <v>929</v>
      </c>
      <c r="F809" s="275" t="s">
        <v>1932</v>
      </c>
      <c r="G809" s="275">
        <v>100</v>
      </c>
      <c r="H809" s="272">
        <v>751000000</v>
      </c>
      <c r="I809" s="266" t="s">
        <v>1933</v>
      </c>
      <c r="J809" s="130" t="s">
        <v>2251</v>
      </c>
      <c r="K809" s="191" t="s">
        <v>950</v>
      </c>
      <c r="L809" s="191" t="s">
        <v>2215</v>
      </c>
      <c r="M809" s="191" t="s">
        <v>1947</v>
      </c>
      <c r="N809" s="191">
        <v>0</v>
      </c>
      <c r="O809" s="267">
        <v>172</v>
      </c>
      <c r="P809" s="191" t="s">
        <v>931</v>
      </c>
      <c r="Q809" s="281">
        <v>343</v>
      </c>
      <c r="R809" s="282">
        <v>147321.42857142855</v>
      </c>
      <c r="S809" s="283">
        <f t="shared" si="62"/>
        <v>50531249.99999999</v>
      </c>
      <c r="T809" s="284">
        <f t="shared" si="63"/>
        <v>56595000</v>
      </c>
      <c r="U809" s="275">
        <v>2011</v>
      </c>
      <c r="V809" s="285"/>
    </row>
    <row r="810" spans="1:22" s="286" customFormat="1" ht="47.25" customHeight="1">
      <c r="A810" s="271" t="s">
        <v>593</v>
      </c>
      <c r="B810" s="130" t="s">
        <v>1928</v>
      </c>
      <c r="C810" s="263" t="s">
        <v>927</v>
      </c>
      <c r="D810" s="264" t="s">
        <v>928</v>
      </c>
      <c r="E810" s="264" t="s">
        <v>929</v>
      </c>
      <c r="F810" s="275" t="s">
        <v>1932</v>
      </c>
      <c r="G810" s="275">
        <v>100</v>
      </c>
      <c r="H810" s="272">
        <v>751000000</v>
      </c>
      <c r="I810" s="266" t="s">
        <v>1933</v>
      </c>
      <c r="J810" s="130" t="s">
        <v>2251</v>
      </c>
      <c r="K810" s="191" t="s">
        <v>954</v>
      </c>
      <c r="L810" s="191" t="s">
        <v>2215</v>
      </c>
      <c r="M810" s="191" t="s">
        <v>1947</v>
      </c>
      <c r="N810" s="191">
        <v>0</v>
      </c>
      <c r="O810" s="267">
        <v>172</v>
      </c>
      <c r="P810" s="191" t="s">
        <v>931</v>
      </c>
      <c r="Q810" s="281">
        <v>269</v>
      </c>
      <c r="R810" s="282">
        <v>147321.42857142855</v>
      </c>
      <c r="S810" s="283">
        <f t="shared" si="62"/>
        <v>39629464.28571428</v>
      </c>
      <c r="T810" s="284">
        <f t="shared" si="63"/>
        <v>44385000</v>
      </c>
      <c r="U810" s="275">
        <v>2011</v>
      </c>
      <c r="V810" s="285"/>
    </row>
    <row r="811" spans="1:22" s="286" customFormat="1" ht="47.25" customHeight="1">
      <c r="A811" s="271" t="s">
        <v>594</v>
      </c>
      <c r="B811" s="130" t="s">
        <v>1928</v>
      </c>
      <c r="C811" s="263" t="s">
        <v>927</v>
      </c>
      <c r="D811" s="264" t="s">
        <v>928</v>
      </c>
      <c r="E811" s="264" t="s">
        <v>929</v>
      </c>
      <c r="F811" s="275" t="s">
        <v>1932</v>
      </c>
      <c r="G811" s="275">
        <v>100</v>
      </c>
      <c r="H811" s="272">
        <v>751000000</v>
      </c>
      <c r="I811" s="266" t="s">
        <v>1933</v>
      </c>
      <c r="J811" s="130" t="s">
        <v>2251</v>
      </c>
      <c r="K811" s="191" t="s">
        <v>956</v>
      </c>
      <c r="L811" s="191" t="s">
        <v>2215</v>
      </c>
      <c r="M811" s="191" t="s">
        <v>1947</v>
      </c>
      <c r="N811" s="191">
        <v>0</v>
      </c>
      <c r="O811" s="267">
        <v>172</v>
      </c>
      <c r="P811" s="191" t="s">
        <v>931</v>
      </c>
      <c r="Q811" s="281">
        <v>646</v>
      </c>
      <c r="R811" s="282">
        <v>147321.42857142855</v>
      </c>
      <c r="S811" s="283">
        <f t="shared" si="62"/>
        <v>95169642.85714285</v>
      </c>
      <c r="T811" s="284">
        <f t="shared" si="63"/>
        <v>106590000</v>
      </c>
      <c r="U811" s="275">
        <v>2011</v>
      </c>
      <c r="V811" s="285"/>
    </row>
    <row r="812" spans="1:22" s="286" customFormat="1" ht="47.25" customHeight="1">
      <c r="A812" s="271" t="s">
        <v>613</v>
      </c>
      <c r="B812" s="130" t="s">
        <v>1928</v>
      </c>
      <c r="C812" s="131" t="s">
        <v>2570</v>
      </c>
      <c r="D812" s="264" t="s">
        <v>611</v>
      </c>
      <c r="E812" s="264" t="s">
        <v>612</v>
      </c>
      <c r="F812" s="287" t="s">
        <v>2262</v>
      </c>
      <c r="G812" s="287">
        <v>80</v>
      </c>
      <c r="H812" s="272">
        <v>751000000</v>
      </c>
      <c r="I812" s="266" t="s">
        <v>1933</v>
      </c>
      <c r="J812" s="130" t="s">
        <v>2251</v>
      </c>
      <c r="K812" s="191" t="s">
        <v>1954</v>
      </c>
      <c r="L812" s="288" t="s">
        <v>1955</v>
      </c>
      <c r="M812" s="191" t="s">
        <v>1947</v>
      </c>
      <c r="N812" s="191">
        <v>0</v>
      </c>
      <c r="O812" s="267">
        <v>796</v>
      </c>
      <c r="P812" s="191" t="s">
        <v>1957</v>
      </c>
      <c r="Q812" s="281">
        <v>30</v>
      </c>
      <c r="R812" s="282">
        <v>5000</v>
      </c>
      <c r="S812" s="283">
        <f t="shared" si="62"/>
        <v>150000</v>
      </c>
      <c r="T812" s="284">
        <f t="shared" si="63"/>
        <v>168000.00000000003</v>
      </c>
      <c r="U812" s="275">
        <v>2011</v>
      </c>
      <c r="V812" s="285"/>
    </row>
    <row r="813" spans="1:22" s="286" customFormat="1" ht="47.25" customHeight="1">
      <c r="A813" s="271" t="s">
        <v>614</v>
      </c>
      <c r="B813" s="130" t="s">
        <v>1928</v>
      </c>
      <c r="C813" s="131" t="s">
        <v>2570</v>
      </c>
      <c r="D813" s="264" t="s">
        <v>615</v>
      </c>
      <c r="E813" s="264" t="s">
        <v>616</v>
      </c>
      <c r="F813" s="287" t="s">
        <v>2262</v>
      </c>
      <c r="G813" s="287">
        <v>80</v>
      </c>
      <c r="H813" s="272">
        <v>751000000</v>
      </c>
      <c r="I813" s="266" t="s">
        <v>1933</v>
      </c>
      <c r="J813" s="130" t="s">
        <v>2251</v>
      </c>
      <c r="K813" s="191" t="s">
        <v>617</v>
      </c>
      <c r="L813" s="288" t="s">
        <v>1955</v>
      </c>
      <c r="M813" s="191" t="s">
        <v>1947</v>
      </c>
      <c r="N813" s="191">
        <v>0</v>
      </c>
      <c r="O813" s="267">
        <v>796</v>
      </c>
      <c r="P813" s="191" t="s">
        <v>1957</v>
      </c>
      <c r="Q813" s="281">
        <v>1</v>
      </c>
      <c r="R813" s="282">
        <v>70000</v>
      </c>
      <c r="S813" s="283">
        <f t="shared" si="62"/>
        <v>70000</v>
      </c>
      <c r="T813" s="284">
        <f t="shared" si="63"/>
        <v>78400.00000000001</v>
      </c>
      <c r="U813" s="275">
        <v>2011</v>
      </c>
      <c r="V813" s="285"/>
    </row>
    <row r="814" spans="1:22" s="107" customFormat="1" ht="47.25" customHeight="1">
      <c r="A814" s="129" t="s">
        <v>628</v>
      </c>
      <c r="B814" s="130" t="s">
        <v>1928</v>
      </c>
      <c r="C814" s="131" t="s">
        <v>2570</v>
      </c>
      <c r="D814" s="132" t="s">
        <v>2571</v>
      </c>
      <c r="E814" s="152" t="s">
        <v>2571</v>
      </c>
      <c r="F814" s="130" t="s">
        <v>2262</v>
      </c>
      <c r="G814" s="134">
        <v>0</v>
      </c>
      <c r="H814" s="135">
        <v>751000000</v>
      </c>
      <c r="I814" s="136" t="s">
        <v>1933</v>
      </c>
      <c r="J814" s="130" t="s">
        <v>2251</v>
      </c>
      <c r="K814" s="130" t="s">
        <v>1954</v>
      </c>
      <c r="L814" s="130" t="s">
        <v>1955</v>
      </c>
      <c r="M814" s="130" t="s">
        <v>2263</v>
      </c>
      <c r="N814" s="130">
        <v>0</v>
      </c>
      <c r="O814" s="138">
        <v>796</v>
      </c>
      <c r="P814" s="130" t="s">
        <v>1957</v>
      </c>
      <c r="Q814" s="139">
        <v>11</v>
      </c>
      <c r="R814" s="140">
        <v>7500</v>
      </c>
      <c r="S814" s="140">
        <f>R814*Q814</f>
        <v>82500</v>
      </c>
      <c r="T814" s="140">
        <f t="shared" si="63"/>
        <v>92400.00000000001</v>
      </c>
      <c r="U814" s="139">
        <v>2011</v>
      </c>
      <c r="V814" s="143"/>
    </row>
    <row r="815" spans="1:22" s="107" customFormat="1" ht="47.25" customHeight="1">
      <c r="A815" s="129" t="s">
        <v>629</v>
      </c>
      <c r="B815" s="130" t="s">
        <v>1928</v>
      </c>
      <c r="C815" s="131" t="s">
        <v>2570</v>
      </c>
      <c r="D815" s="132" t="s">
        <v>626</v>
      </c>
      <c r="E815" s="152" t="s">
        <v>627</v>
      </c>
      <c r="F815" s="130" t="s">
        <v>2262</v>
      </c>
      <c r="G815" s="134">
        <v>0</v>
      </c>
      <c r="H815" s="135">
        <v>751000000</v>
      </c>
      <c r="I815" s="136" t="s">
        <v>1933</v>
      </c>
      <c r="J815" s="130" t="s">
        <v>2251</v>
      </c>
      <c r="K815" s="130" t="s">
        <v>1954</v>
      </c>
      <c r="L815" s="130" t="s">
        <v>1955</v>
      </c>
      <c r="M815" s="130" t="s">
        <v>2263</v>
      </c>
      <c r="N815" s="130">
        <v>0</v>
      </c>
      <c r="O815" s="138">
        <v>796</v>
      </c>
      <c r="P815" s="130" t="s">
        <v>1957</v>
      </c>
      <c r="Q815" s="139">
        <v>1</v>
      </c>
      <c r="R815" s="140">
        <v>20000</v>
      </c>
      <c r="S815" s="140">
        <f>R815*Q815</f>
        <v>20000</v>
      </c>
      <c r="T815" s="140">
        <f>S815*1.12</f>
        <v>22400.000000000004</v>
      </c>
      <c r="U815" s="139">
        <v>2011</v>
      </c>
      <c r="V815" s="143"/>
    </row>
    <row r="816" spans="1:22" s="107" customFormat="1" ht="47.25" customHeight="1">
      <c r="A816" s="129" t="s">
        <v>632</v>
      </c>
      <c r="B816" s="130" t="s">
        <v>1928</v>
      </c>
      <c r="C816" s="131" t="s">
        <v>2551</v>
      </c>
      <c r="D816" s="132" t="s">
        <v>2552</v>
      </c>
      <c r="E816" s="152" t="s">
        <v>634</v>
      </c>
      <c r="F816" s="130" t="s">
        <v>2262</v>
      </c>
      <c r="G816" s="134">
        <v>0</v>
      </c>
      <c r="H816" s="130">
        <v>751000000</v>
      </c>
      <c r="I816" s="136" t="s">
        <v>1933</v>
      </c>
      <c r="J816" s="130" t="s">
        <v>2251</v>
      </c>
      <c r="K816" s="130" t="s">
        <v>1954</v>
      </c>
      <c r="L816" s="130" t="s">
        <v>1955</v>
      </c>
      <c r="M816" s="130" t="s">
        <v>2263</v>
      </c>
      <c r="N816" s="130">
        <v>50</v>
      </c>
      <c r="O816" s="138">
        <v>796</v>
      </c>
      <c r="P816" s="130" t="s">
        <v>1957</v>
      </c>
      <c r="Q816" s="139">
        <v>2</v>
      </c>
      <c r="R816" s="140">
        <v>180000</v>
      </c>
      <c r="S816" s="140">
        <f>R816*Q816</f>
        <v>360000</v>
      </c>
      <c r="T816" s="140">
        <f>S816*1.12</f>
        <v>403200.00000000006</v>
      </c>
      <c r="U816" s="142">
        <v>2011</v>
      </c>
      <c r="V816" s="143"/>
    </row>
    <row r="817" spans="1:22" s="107" customFormat="1" ht="47.25" customHeight="1">
      <c r="A817" s="129" t="s">
        <v>633</v>
      </c>
      <c r="B817" s="130" t="s">
        <v>1928</v>
      </c>
      <c r="C817" s="131" t="s">
        <v>2551</v>
      </c>
      <c r="D817" s="132" t="s">
        <v>636</v>
      </c>
      <c r="E817" s="152" t="s">
        <v>635</v>
      </c>
      <c r="F817" s="130" t="s">
        <v>2262</v>
      </c>
      <c r="G817" s="134">
        <v>0</v>
      </c>
      <c r="H817" s="130">
        <v>751000000</v>
      </c>
      <c r="I817" s="136" t="s">
        <v>1933</v>
      </c>
      <c r="J817" s="130" t="s">
        <v>2251</v>
      </c>
      <c r="K817" s="130" t="s">
        <v>1954</v>
      </c>
      <c r="L817" s="130" t="s">
        <v>1955</v>
      </c>
      <c r="M817" s="130" t="s">
        <v>2263</v>
      </c>
      <c r="N817" s="130">
        <v>50</v>
      </c>
      <c r="O817" s="138">
        <v>796</v>
      </c>
      <c r="P817" s="130" t="s">
        <v>1957</v>
      </c>
      <c r="Q817" s="139">
        <v>2</v>
      </c>
      <c r="R817" s="140">
        <v>500000</v>
      </c>
      <c r="S817" s="140">
        <f>R817*Q817</f>
        <v>1000000</v>
      </c>
      <c r="T817" s="140">
        <f>S817*1.12</f>
        <v>1120000</v>
      </c>
      <c r="U817" s="142">
        <v>2011</v>
      </c>
      <c r="V817" s="143"/>
    </row>
    <row r="818" spans="1:22" s="107" customFormat="1" ht="47.25" customHeight="1">
      <c r="A818" s="129" t="s">
        <v>637</v>
      </c>
      <c r="B818" s="130" t="s">
        <v>1928</v>
      </c>
      <c r="C818" s="131" t="s">
        <v>2551</v>
      </c>
      <c r="D818" s="132" t="s">
        <v>639</v>
      </c>
      <c r="E818" s="152" t="s">
        <v>640</v>
      </c>
      <c r="F818" s="130" t="s">
        <v>2262</v>
      </c>
      <c r="G818" s="134">
        <v>0</v>
      </c>
      <c r="H818" s="130">
        <v>751000000</v>
      </c>
      <c r="I818" s="136" t="s">
        <v>1933</v>
      </c>
      <c r="J818" s="130" t="s">
        <v>1982</v>
      </c>
      <c r="K818" s="130" t="s">
        <v>1954</v>
      </c>
      <c r="L818" s="130" t="s">
        <v>1955</v>
      </c>
      <c r="M818" s="130" t="s">
        <v>2263</v>
      </c>
      <c r="N818" s="130">
        <v>50</v>
      </c>
      <c r="O818" s="138">
        <v>796</v>
      </c>
      <c r="P818" s="130" t="s">
        <v>1957</v>
      </c>
      <c r="Q818" s="139">
        <v>1</v>
      </c>
      <c r="R818" s="140">
        <v>300000</v>
      </c>
      <c r="S818" s="140">
        <f>R818*Q818</f>
        <v>300000</v>
      </c>
      <c r="T818" s="140">
        <f>S818*1.12</f>
        <v>336000.00000000006</v>
      </c>
      <c r="U818" s="142">
        <v>2011</v>
      </c>
      <c r="V818" s="143"/>
    </row>
    <row r="819" spans="1:22" s="107" customFormat="1" ht="47.25" customHeight="1">
      <c r="A819" s="129" t="s">
        <v>638</v>
      </c>
      <c r="B819" s="130" t="s">
        <v>1928</v>
      </c>
      <c r="C819" s="131" t="s">
        <v>2551</v>
      </c>
      <c r="D819" s="132" t="s">
        <v>639</v>
      </c>
      <c r="E819" s="152" t="s">
        <v>641</v>
      </c>
      <c r="F819" s="130" t="s">
        <v>2262</v>
      </c>
      <c r="G819" s="134">
        <v>0</v>
      </c>
      <c r="H819" s="130">
        <v>751000000</v>
      </c>
      <c r="I819" s="136" t="s">
        <v>1933</v>
      </c>
      <c r="J819" s="130" t="s">
        <v>2297</v>
      </c>
      <c r="K819" s="130" t="s">
        <v>1954</v>
      </c>
      <c r="L819" s="130" t="s">
        <v>1955</v>
      </c>
      <c r="M819" s="130" t="s">
        <v>2263</v>
      </c>
      <c r="N819" s="130">
        <v>50</v>
      </c>
      <c r="O819" s="138">
        <v>796</v>
      </c>
      <c r="P819" s="130" t="s">
        <v>1957</v>
      </c>
      <c r="Q819" s="139">
        <v>1</v>
      </c>
      <c r="R819" s="140">
        <v>250000</v>
      </c>
      <c r="S819" s="140">
        <f aca="true" t="shared" si="64" ref="S819:S838">R819*Q819</f>
        <v>250000</v>
      </c>
      <c r="T819" s="140">
        <f aca="true" t="shared" si="65" ref="T819:T838">S819*1.12</f>
        <v>280000</v>
      </c>
      <c r="U819" s="142">
        <v>2011</v>
      </c>
      <c r="V819" s="143"/>
    </row>
    <row r="820" spans="1:22" s="107" customFormat="1" ht="47.25" customHeight="1">
      <c r="A820" s="129" t="s">
        <v>643</v>
      </c>
      <c r="B820" s="130" t="s">
        <v>1928</v>
      </c>
      <c r="C820" s="131" t="s">
        <v>2570</v>
      </c>
      <c r="D820" s="132" t="s">
        <v>644</v>
      </c>
      <c r="E820" s="152" t="s">
        <v>645</v>
      </c>
      <c r="F820" s="130" t="s">
        <v>2262</v>
      </c>
      <c r="G820" s="134">
        <v>0</v>
      </c>
      <c r="H820" s="130">
        <v>751000000</v>
      </c>
      <c r="I820" s="136" t="s">
        <v>1933</v>
      </c>
      <c r="J820" s="130" t="s">
        <v>2251</v>
      </c>
      <c r="K820" s="130" t="s">
        <v>1954</v>
      </c>
      <c r="L820" s="130" t="s">
        <v>1955</v>
      </c>
      <c r="M820" s="130" t="s">
        <v>2263</v>
      </c>
      <c r="N820" s="130">
        <v>0</v>
      </c>
      <c r="O820" s="138">
        <v>796</v>
      </c>
      <c r="P820" s="130" t="s">
        <v>1957</v>
      </c>
      <c r="Q820" s="139">
        <v>1</v>
      </c>
      <c r="R820" s="140">
        <v>20000</v>
      </c>
      <c r="S820" s="140">
        <f t="shared" si="64"/>
        <v>20000</v>
      </c>
      <c r="T820" s="140">
        <f t="shared" si="65"/>
        <v>22400.000000000004</v>
      </c>
      <c r="U820" s="142">
        <v>2011</v>
      </c>
      <c r="V820" s="143"/>
    </row>
    <row r="821" spans="1:22" s="107" customFormat="1" ht="47.25" customHeight="1">
      <c r="A821" s="129" t="s">
        <v>648</v>
      </c>
      <c r="B821" s="130" t="s">
        <v>1928</v>
      </c>
      <c r="C821" s="131" t="s">
        <v>2570</v>
      </c>
      <c r="D821" s="132" t="s">
        <v>644</v>
      </c>
      <c r="E821" s="152" t="s">
        <v>645</v>
      </c>
      <c r="F821" s="130" t="s">
        <v>2262</v>
      </c>
      <c r="G821" s="134">
        <v>0</v>
      </c>
      <c r="H821" s="130">
        <v>751000000</v>
      </c>
      <c r="I821" s="136" t="s">
        <v>1933</v>
      </c>
      <c r="J821" s="130" t="s">
        <v>2251</v>
      </c>
      <c r="K821" s="130" t="s">
        <v>1954</v>
      </c>
      <c r="L821" s="130" t="s">
        <v>1955</v>
      </c>
      <c r="M821" s="130" t="s">
        <v>2263</v>
      </c>
      <c r="N821" s="130">
        <v>0</v>
      </c>
      <c r="O821" s="138">
        <v>796</v>
      </c>
      <c r="P821" s="130" t="s">
        <v>1957</v>
      </c>
      <c r="Q821" s="139">
        <v>10</v>
      </c>
      <c r="R821" s="140">
        <v>10000</v>
      </c>
      <c r="S821" s="140">
        <f t="shared" si="64"/>
        <v>100000</v>
      </c>
      <c r="T821" s="140">
        <f t="shared" si="65"/>
        <v>112000.00000000001</v>
      </c>
      <c r="U821" s="142">
        <v>2011</v>
      </c>
      <c r="V821" s="143"/>
    </row>
    <row r="822" spans="1:22" s="107" customFormat="1" ht="47.25" customHeight="1">
      <c r="A822" s="129" t="s">
        <v>649</v>
      </c>
      <c r="B822" s="130" t="s">
        <v>1928</v>
      </c>
      <c r="C822" s="131" t="s">
        <v>2570</v>
      </c>
      <c r="D822" s="132" t="s">
        <v>646</v>
      </c>
      <c r="E822" s="152" t="s">
        <v>647</v>
      </c>
      <c r="F822" s="130" t="s">
        <v>2262</v>
      </c>
      <c r="G822" s="134">
        <v>0</v>
      </c>
      <c r="H822" s="130">
        <v>751000000</v>
      </c>
      <c r="I822" s="136" t="s">
        <v>1933</v>
      </c>
      <c r="J822" s="130" t="s">
        <v>2251</v>
      </c>
      <c r="K822" s="130" t="s">
        <v>1954</v>
      </c>
      <c r="L822" s="130" t="s">
        <v>1955</v>
      </c>
      <c r="M822" s="130" t="s">
        <v>2263</v>
      </c>
      <c r="N822" s="130">
        <v>0</v>
      </c>
      <c r="O822" s="138">
        <v>796</v>
      </c>
      <c r="P822" s="130" t="s">
        <v>1957</v>
      </c>
      <c r="Q822" s="139">
        <v>9</v>
      </c>
      <c r="R822" s="140">
        <v>15000</v>
      </c>
      <c r="S822" s="140">
        <f t="shared" si="64"/>
        <v>135000</v>
      </c>
      <c r="T822" s="140">
        <f t="shared" si="65"/>
        <v>151200</v>
      </c>
      <c r="U822" s="142">
        <v>2011</v>
      </c>
      <c r="V822" s="143"/>
    </row>
    <row r="823" spans="1:22" s="107" customFormat="1" ht="47.25" customHeight="1">
      <c r="A823" s="129" t="s">
        <v>650</v>
      </c>
      <c r="B823" s="130" t="s">
        <v>1928</v>
      </c>
      <c r="C823" s="131" t="s">
        <v>2301</v>
      </c>
      <c r="D823" s="132" t="s">
        <v>651</v>
      </c>
      <c r="E823" s="152" t="s">
        <v>654</v>
      </c>
      <c r="F823" s="130" t="s">
        <v>2262</v>
      </c>
      <c r="G823" s="134">
        <v>0</v>
      </c>
      <c r="H823" s="130">
        <v>751000000</v>
      </c>
      <c r="I823" s="136" t="s">
        <v>1933</v>
      </c>
      <c r="J823" s="130" t="s">
        <v>2251</v>
      </c>
      <c r="K823" s="130" t="s">
        <v>1954</v>
      </c>
      <c r="L823" s="130" t="s">
        <v>1955</v>
      </c>
      <c r="M823" s="130" t="s">
        <v>2263</v>
      </c>
      <c r="N823" s="130">
        <v>0</v>
      </c>
      <c r="O823" s="138">
        <v>796</v>
      </c>
      <c r="P823" s="130" t="s">
        <v>1957</v>
      </c>
      <c r="Q823" s="139">
        <v>1</v>
      </c>
      <c r="R823" s="140">
        <v>20000</v>
      </c>
      <c r="S823" s="140">
        <f t="shared" si="64"/>
        <v>20000</v>
      </c>
      <c r="T823" s="140">
        <f t="shared" si="65"/>
        <v>22400.000000000004</v>
      </c>
      <c r="U823" s="142">
        <v>2011</v>
      </c>
      <c r="V823" s="143"/>
    </row>
    <row r="824" spans="1:22" s="107" customFormat="1" ht="47.25" customHeight="1">
      <c r="A824" s="129" t="s">
        <v>652</v>
      </c>
      <c r="B824" s="130" t="s">
        <v>1928</v>
      </c>
      <c r="C824" s="131" t="s">
        <v>2301</v>
      </c>
      <c r="D824" s="132" t="s">
        <v>653</v>
      </c>
      <c r="E824" s="152" t="s">
        <v>655</v>
      </c>
      <c r="F824" s="130" t="s">
        <v>2262</v>
      </c>
      <c r="G824" s="134">
        <v>0</v>
      </c>
      <c r="H824" s="130">
        <v>751000000</v>
      </c>
      <c r="I824" s="136" t="s">
        <v>1933</v>
      </c>
      <c r="J824" s="130" t="s">
        <v>2251</v>
      </c>
      <c r="K824" s="130" t="s">
        <v>1954</v>
      </c>
      <c r="L824" s="130" t="s">
        <v>1955</v>
      </c>
      <c r="M824" s="130" t="s">
        <v>2263</v>
      </c>
      <c r="N824" s="130">
        <v>0</v>
      </c>
      <c r="O824" s="138">
        <v>796</v>
      </c>
      <c r="P824" s="130" t="s">
        <v>1957</v>
      </c>
      <c r="Q824" s="139">
        <v>1</v>
      </c>
      <c r="R824" s="140">
        <v>25000</v>
      </c>
      <c r="S824" s="140">
        <f t="shared" si="64"/>
        <v>25000</v>
      </c>
      <c r="T824" s="140">
        <f t="shared" si="65"/>
        <v>28000.000000000004</v>
      </c>
      <c r="U824" s="142">
        <v>2011</v>
      </c>
      <c r="V824" s="143"/>
    </row>
    <row r="825" spans="1:22" s="107" customFormat="1" ht="47.25" customHeight="1">
      <c r="A825" s="129" t="s">
        <v>657</v>
      </c>
      <c r="B825" s="130" t="s">
        <v>1928</v>
      </c>
      <c r="C825" s="131" t="s">
        <v>2280</v>
      </c>
      <c r="D825" s="132" t="s">
        <v>2573</v>
      </c>
      <c r="E825" s="152" t="s">
        <v>2573</v>
      </c>
      <c r="F825" s="130" t="s">
        <v>2262</v>
      </c>
      <c r="G825" s="134">
        <v>0</v>
      </c>
      <c r="H825" s="135">
        <v>751000000</v>
      </c>
      <c r="I825" s="136" t="s">
        <v>1933</v>
      </c>
      <c r="J825" s="130" t="s">
        <v>2251</v>
      </c>
      <c r="K825" s="130" t="s">
        <v>1954</v>
      </c>
      <c r="L825" s="130" t="s">
        <v>1955</v>
      </c>
      <c r="M825" s="130" t="s">
        <v>2263</v>
      </c>
      <c r="N825" s="130">
        <v>0</v>
      </c>
      <c r="O825" s="138">
        <v>796</v>
      </c>
      <c r="P825" s="130" t="s">
        <v>1957</v>
      </c>
      <c r="Q825" s="139">
        <v>13</v>
      </c>
      <c r="R825" s="140">
        <v>25000</v>
      </c>
      <c r="S825" s="140">
        <f t="shared" si="64"/>
        <v>325000</v>
      </c>
      <c r="T825" s="140">
        <f t="shared" si="65"/>
        <v>364000.00000000006</v>
      </c>
      <c r="U825" s="139">
        <v>2011</v>
      </c>
      <c r="V825" s="143"/>
    </row>
    <row r="826" spans="1:22" s="107" customFormat="1" ht="47.25" customHeight="1">
      <c r="A826" s="129" t="s">
        <v>658</v>
      </c>
      <c r="B826" s="130" t="s">
        <v>1928</v>
      </c>
      <c r="C826" s="275" t="s">
        <v>2255</v>
      </c>
      <c r="D826" s="132" t="s">
        <v>659</v>
      </c>
      <c r="E826" s="152" t="s">
        <v>660</v>
      </c>
      <c r="F826" s="130" t="s">
        <v>2262</v>
      </c>
      <c r="G826" s="134">
        <v>0</v>
      </c>
      <c r="H826" s="135">
        <v>751000000</v>
      </c>
      <c r="I826" s="136" t="s">
        <v>1933</v>
      </c>
      <c r="J826" s="130" t="s">
        <v>2251</v>
      </c>
      <c r="K826" s="130" t="s">
        <v>1954</v>
      </c>
      <c r="L826" s="130" t="s">
        <v>1955</v>
      </c>
      <c r="M826" s="130" t="s">
        <v>2263</v>
      </c>
      <c r="N826" s="130">
        <v>0</v>
      </c>
      <c r="O826" s="138">
        <v>796</v>
      </c>
      <c r="P826" s="130" t="s">
        <v>1957</v>
      </c>
      <c r="Q826" s="139">
        <v>11</v>
      </c>
      <c r="R826" s="140">
        <v>10000</v>
      </c>
      <c r="S826" s="140">
        <f t="shared" si="64"/>
        <v>110000</v>
      </c>
      <c r="T826" s="140">
        <f t="shared" si="65"/>
        <v>123200.00000000001</v>
      </c>
      <c r="U826" s="142">
        <v>2011</v>
      </c>
      <c r="V826" s="143"/>
    </row>
    <row r="827" spans="1:22" s="107" customFormat="1" ht="47.25" customHeight="1">
      <c r="A827" s="129" t="s">
        <v>661</v>
      </c>
      <c r="B827" s="130" t="s">
        <v>1928</v>
      </c>
      <c r="C827" s="275" t="s">
        <v>2255</v>
      </c>
      <c r="D827" s="132" t="s">
        <v>668</v>
      </c>
      <c r="E827" s="152" t="s">
        <v>669</v>
      </c>
      <c r="F827" s="130" t="s">
        <v>2262</v>
      </c>
      <c r="G827" s="134">
        <v>0</v>
      </c>
      <c r="H827" s="135">
        <v>751000000</v>
      </c>
      <c r="I827" s="136" t="s">
        <v>1933</v>
      </c>
      <c r="J827" s="130" t="s">
        <v>2251</v>
      </c>
      <c r="K827" s="130" t="s">
        <v>1954</v>
      </c>
      <c r="L827" s="130" t="s">
        <v>1955</v>
      </c>
      <c r="M827" s="130" t="s">
        <v>2263</v>
      </c>
      <c r="N827" s="130">
        <v>0</v>
      </c>
      <c r="O827" s="138">
        <v>796</v>
      </c>
      <c r="P827" s="130" t="s">
        <v>1957</v>
      </c>
      <c r="Q827" s="139">
        <v>1</v>
      </c>
      <c r="R827" s="140">
        <v>80000</v>
      </c>
      <c r="S827" s="140">
        <f t="shared" si="64"/>
        <v>80000</v>
      </c>
      <c r="T827" s="140">
        <f t="shared" si="65"/>
        <v>89600.00000000001</v>
      </c>
      <c r="U827" s="142">
        <v>2011</v>
      </c>
      <c r="V827" s="143"/>
    </row>
    <row r="828" spans="1:22" s="107" customFormat="1" ht="47.25" customHeight="1">
      <c r="A828" s="129" t="s">
        <v>667</v>
      </c>
      <c r="B828" s="130" t="s">
        <v>1928</v>
      </c>
      <c r="C828" s="275" t="s">
        <v>2255</v>
      </c>
      <c r="D828" s="132" t="s">
        <v>670</v>
      </c>
      <c r="E828" s="152" t="s">
        <v>673</v>
      </c>
      <c r="F828" s="130" t="s">
        <v>2262</v>
      </c>
      <c r="G828" s="134">
        <v>0</v>
      </c>
      <c r="H828" s="135">
        <v>751000000</v>
      </c>
      <c r="I828" s="136" t="s">
        <v>1933</v>
      </c>
      <c r="J828" s="130" t="s">
        <v>2251</v>
      </c>
      <c r="K828" s="130" t="s">
        <v>1954</v>
      </c>
      <c r="L828" s="130" t="s">
        <v>1955</v>
      </c>
      <c r="M828" s="130" t="s">
        <v>2263</v>
      </c>
      <c r="N828" s="130">
        <v>0</v>
      </c>
      <c r="O828" s="138">
        <v>796</v>
      </c>
      <c r="P828" s="130" t="s">
        <v>1957</v>
      </c>
      <c r="Q828" s="139">
        <v>1</v>
      </c>
      <c r="R828" s="140">
        <v>200000</v>
      </c>
      <c r="S828" s="140">
        <f t="shared" si="64"/>
        <v>200000</v>
      </c>
      <c r="T828" s="140">
        <f t="shared" si="65"/>
        <v>224000.00000000003</v>
      </c>
      <c r="U828" s="142">
        <v>2011</v>
      </c>
      <c r="V828" s="143"/>
    </row>
    <row r="829" spans="1:22" s="107" customFormat="1" ht="47.25" customHeight="1">
      <c r="A829" s="129" t="s">
        <v>674</v>
      </c>
      <c r="B829" s="130" t="s">
        <v>1928</v>
      </c>
      <c r="C829" s="275" t="s">
        <v>2255</v>
      </c>
      <c r="D829" s="132" t="s">
        <v>671</v>
      </c>
      <c r="E829" s="152" t="s">
        <v>672</v>
      </c>
      <c r="F829" s="130" t="s">
        <v>2262</v>
      </c>
      <c r="G829" s="134">
        <v>0</v>
      </c>
      <c r="H829" s="135">
        <v>751000000</v>
      </c>
      <c r="I829" s="136" t="s">
        <v>1933</v>
      </c>
      <c r="J829" s="130" t="s">
        <v>2251</v>
      </c>
      <c r="K829" s="130" t="s">
        <v>1954</v>
      </c>
      <c r="L829" s="130" t="s">
        <v>1955</v>
      </c>
      <c r="M829" s="130" t="s">
        <v>2263</v>
      </c>
      <c r="N829" s="130">
        <v>0</v>
      </c>
      <c r="O829" s="138">
        <v>796</v>
      </c>
      <c r="P829" s="130" t="s">
        <v>1957</v>
      </c>
      <c r="Q829" s="139">
        <v>1</v>
      </c>
      <c r="R829" s="140">
        <v>100000</v>
      </c>
      <c r="S829" s="140">
        <f t="shared" si="64"/>
        <v>100000</v>
      </c>
      <c r="T829" s="140">
        <f t="shared" si="65"/>
        <v>112000.00000000001</v>
      </c>
      <c r="U829" s="142">
        <v>2011</v>
      </c>
      <c r="V829" s="143"/>
    </row>
    <row r="830" spans="1:22" s="107" customFormat="1" ht="47.25" customHeight="1">
      <c r="A830" s="129" t="s">
        <v>675</v>
      </c>
      <c r="B830" s="130" t="s">
        <v>1928</v>
      </c>
      <c r="C830" s="275" t="s">
        <v>2255</v>
      </c>
      <c r="D830" s="132" t="s">
        <v>676</v>
      </c>
      <c r="E830" s="132" t="s">
        <v>676</v>
      </c>
      <c r="F830" s="130" t="s">
        <v>2262</v>
      </c>
      <c r="G830" s="134">
        <v>0</v>
      </c>
      <c r="H830" s="135">
        <v>751000000</v>
      </c>
      <c r="I830" s="136" t="s">
        <v>1933</v>
      </c>
      <c r="J830" s="130" t="s">
        <v>2251</v>
      </c>
      <c r="K830" s="130" t="s">
        <v>1954</v>
      </c>
      <c r="L830" s="130" t="s">
        <v>1955</v>
      </c>
      <c r="M830" s="130" t="s">
        <v>2263</v>
      </c>
      <c r="N830" s="130">
        <v>0</v>
      </c>
      <c r="O830" s="138">
        <v>796</v>
      </c>
      <c r="P830" s="130" t="s">
        <v>1957</v>
      </c>
      <c r="Q830" s="139">
        <v>1</v>
      </c>
      <c r="R830" s="140">
        <v>720000</v>
      </c>
      <c r="S830" s="140">
        <f t="shared" si="64"/>
        <v>720000</v>
      </c>
      <c r="T830" s="140">
        <f t="shared" si="65"/>
        <v>806400.0000000001</v>
      </c>
      <c r="U830" s="142">
        <v>2011</v>
      </c>
      <c r="V830" s="143"/>
    </row>
    <row r="831" spans="1:22" s="107" customFormat="1" ht="47.25" customHeight="1">
      <c r="A831" s="129" t="s">
        <v>677</v>
      </c>
      <c r="B831" s="130" t="s">
        <v>1928</v>
      </c>
      <c r="C831" s="131" t="s">
        <v>2301</v>
      </c>
      <c r="D831" s="180" t="s">
        <v>2448</v>
      </c>
      <c r="E831" s="181" t="s">
        <v>2448</v>
      </c>
      <c r="F831" s="130" t="s">
        <v>2262</v>
      </c>
      <c r="G831" s="134">
        <v>0</v>
      </c>
      <c r="H831" s="135">
        <v>751000000</v>
      </c>
      <c r="I831" s="136" t="s">
        <v>1933</v>
      </c>
      <c r="J831" s="130" t="s">
        <v>2251</v>
      </c>
      <c r="K831" s="130" t="s">
        <v>1954</v>
      </c>
      <c r="L831" s="130" t="s">
        <v>1955</v>
      </c>
      <c r="M831" s="130" t="s">
        <v>2263</v>
      </c>
      <c r="N831" s="130">
        <v>0</v>
      </c>
      <c r="O831" s="138">
        <v>796</v>
      </c>
      <c r="P831" s="130" t="s">
        <v>1957</v>
      </c>
      <c r="Q831" s="139">
        <v>9</v>
      </c>
      <c r="R831" s="140">
        <v>150000</v>
      </c>
      <c r="S831" s="140">
        <f>R831*Q831</f>
        <v>1350000</v>
      </c>
      <c r="T831" s="140">
        <f>S831*1.12</f>
        <v>1512000.0000000002</v>
      </c>
      <c r="U831" s="139">
        <v>2011</v>
      </c>
      <c r="V831" s="143"/>
    </row>
    <row r="832" spans="1:22" s="107" customFormat="1" ht="47.25" customHeight="1">
      <c r="A832" s="129" t="s">
        <v>678</v>
      </c>
      <c r="B832" s="130" t="s">
        <v>1928</v>
      </c>
      <c r="C832" s="131" t="s">
        <v>2301</v>
      </c>
      <c r="D832" s="180" t="s">
        <v>679</v>
      </c>
      <c r="E832" s="180" t="s">
        <v>679</v>
      </c>
      <c r="F832" s="130" t="s">
        <v>2262</v>
      </c>
      <c r="G832" s="134">
        <v>0</v>
      </c>
      <c r="H832" s="135">
        <v>751000000</v>
      </c>
      <c r="I832" s="136" t="s">
        <v>1933</v>
      </c>
      <c r="J832" s="130" t="s">
        <v>2251</v>
      </c>
      <c r="K832" s="130" t="s">
        <v>1954</v>
      </c>
      <c r="L832" s="130" t="s">
        <v>1955</v>
      </c>
      <c r="M832" s="130" t="s">
        <v>2263</v>
      </c>
      <c r="N832" s="130">
        <v>0</v>
      </c>
      <c r="O832" s="138">
        <v>796</v>
      </c>
      <c r="P832" s="130" t="s">
        <v>1957</v>
      </c>
      <c r="Q832" s="139">
        <v>77</v>
      </c>
      <c r="R832" s="140">
        <v>116000</v>
      </c>
      <c r="S832" s="140">
        <f t="shared" si="64"/>
        <v>8932000</v>
      </c>
      <c r="T832" s="140">
        <f t="shared" si="65"/>
        <v>10003840.000000002</v>
      </c>
      <c r="U832" s="139">
        <v>2011</v>
      </c>
      <c r="V832" s="143"/>
    </row>
    <row r="833" spans="1:22" s="107" customFormat="1" ht="47.25" customHeight="1">
      <c r="A833" s="129" t="s">
        <v>681</v>
      </c>
      <c r="B833" s="130" t="s">
        <v>1928</v>
      </c>
      <c r="C833" s="131" t="s">
        <v>2301</v>
      </c>
      <c r="D833" s="180" t="s">
        <v>682</v>
      </c>
      <c r="E833" s="180" t="s">
        <v>682</v>
      </c>
      <c r="F833" s="130" t="s">
        <v>2262</v>
      </c>
      <c r="G833" s="134">
        <v>0</v>
      </c>
      <c r="H833" s="135">
        <v>751000000</v>
      </c>
      <c r="I833" s="136" t="s">
        <v>1933</v>
      </c>
      <c r="J833" s="130" t="s">
        <v>2251</v>
      </c>
      <c r="K833" s="130" t="s">
        <v>1954</v>
      </c>
      <c r="L833" s="130" t="s">
        <v>1955</v>
      </c>
      <c r="M833" s="130" t="s">
        <v>2263</v>
      </c>
      <c r="N833" s="130">
        <v>0</v>
      </c>
      <c r="O833" s="138">
        <v>796</v>
      </c>
      <c r="P833" s="130" t="s">
        <v>1957</v>
      </c>
      <c r="Q833" s="139">
        <v>23</v>
      </c>
      <c r="R833" s="140">
        <v>15000</v>
      </c>
      <c r="S833" s="140">
        <f t="shared" si="64"/>
        <v>345000</v>
      </c>
      <c r="T833" s="140">
        <f t="shared" si="65"/>
        <v>386400.00000000006</v>
      </c>
      <c r="U833" s="139">
        <v>2011</v>
      </c>
      <c r="V833" s="143"/>
    </row>
    <row r="834" spans="1:22" s="107" customFormat="1" ht="47.25" customHeight="1">
      <c r="A834" s="129" t="s">
        <v>684</v>
      </c>
      <c r="B834" s="130" t="s">
        <v>1928</v>
      </c>
      <c r="C834" s="131" t="s">
        <v>2301</v>
      </c>
      <c r="D834" s="132" t="s">
        <v>685</v>
      </c>
      <c r="E834" s="132" t="s">
        <v>685</v>
      </c>
      <c r="F834" s="130" t="s">
        <v>2262</v>
      </c>
      <c r="G834" s="134">
        <v>0</v>
      </c>
      <c r="H834" s="135">
        <v>751000000</v>
      </c>
      <c r="I834" s="136" t="s">
        <v>1933</v>
      </c>
      <c r="J834" s="130" t="s">
        <v>2251</v>
      </c>
      <c r="K834" s="130" t="s">
        <v>1954</v>
      </c>
      <c r="L834" s="130" t="s">
        <v>1955</v>
      </c>
      <c r="M834" s="130" t="s">
        <v>2263</v>
      </c>
      <c r="N834" s="130">
        <v>0</v>
      </c>
      <c r="O834" s="138">
        <v>796</v>
      </c>
      <c r="P834" s="130" t="s">
        <v>1957</v>
      </c>
      <c r="Q834" s="139">
        <v>20</v>
      </c>
      <c r="R834" s="140">
        <v>1000</v>
      </c>
      <c r="S834" s="140">
        <f t="shared" si="64"/>
        <v>20000</v>
      </c>
      <c r="T834" s="140">
        <f t="shared" si="65"/>
        <v>22400.000000000004</v>
      </c>
      <c r="U834" s="142">
        <v>2011</v>
      </c>
      <c r="V834" s="143"/>
    </row>
    <row r="835" spans="1:22" s="107" customFormat="1" ht="47.25" customHeight="1">
      <c r="A835" s="129" t="s">
        <v>688</v>
      </c>
      <c r="B835" s="130" t="s">
        <v>1928</v>
      </c>
      <c r="C835" s="131"/>
      <c r="D835" s="132" t="s">
        <v>687</v>
      </c>
      <c r="E835" s="132" t="s">
        <v>687</v>
      </c>
      <c r="F835" s="130" t="s">
        <v>2262</v>
      </c>
      <c r="G835" s="134">
        <v>0</v>
      </c>
      <c r="H835" s="135">
        <v>751000000</v>
      </c>
      <c r="I835" s="136" t="s">
        <v>1933</v>
      </c>
      <c r="J835" s="130" t="s">
        <v>2251</v>
      </c>
      <c r="K835" s="130" t="s">
        <v>1954</v>
      </c>
      <c r="L835" s="130" t="s">
        <v>1955</v>
      </c>
      <c r="M835" s="130" t="s">
        <v>2263</v>
      </c>
      <c r="N835" s="130">
        <v>0</v>
      </c>
      <c r="O835" s="138">
        <v>796</v>
      </c>
      <c r="P835" s="130" t="s">
        <v>1957</v>
      </c>
      <c r="Q835" s="139"/>
      <c r="R835" s="140"/>
      <c r="S835" s="140">
        <v>3585500</v>
      </c>
      <c r="T835" s="140">
        <f t="shared" si="65"/>
        <v>4015760.0000000005</v>
      </c>
      <c r="U835" s="142">
        <v>2011</v>
      </c>
      <c r="V835" s="143"/>
    </row>
    <row r="836" spans="1:22" s="107" customFormat="1" ht="47.25" customHeight="1">
      <c r="A836" s="129" t="s">
        <v>708</v>
      </c>
      <c r="B836" s="130" t="s">
        <v>1928</v>
      </c>
      <c r="C836" s="131" t="s">
        <v>2492</v>
      </c>
      <c r="D836" s="132" t="s">
        <v>709</v>
      </c>
      <c r="E836" s="132" t="s">
        <v>711</v>
      </c>
      <c r="F836" s="130" t="s">
        <v>2262</v>
      </c>
      <c r="G836" s="134">
        <v>0</v>
      </c>
      <c r="H836" s="135">
        <v>751000000</v>
      </c>
      <c r="I836" s="136" t="s">
        <v>1933</v>
      </c>
      <c r="J836" s="130" t="s">
        <v>2251</v>
      </c>
      <c r="K836" s="130" t="s">
        <v>710</v>
      </c>
      <c r="L836" s="130" t="s">
        <v>1955</v>
      </c>
      <c r="M836" s="130" t="s">
        <v>2263</v>
      </c>
      <c r="N836" s="130">
        <v>0</v>
      </c>
      <c r="O836" s="138">
        <v>796</v>
      </c>
      <c r="P836" s="130" t="s">
        <v>1957</v>
      </c>
      <c r="Q836" s="139">
        <v>25</v>
      </c>
      <c r="R836" s="140">
        <v>62000</v>
      </c>
      <c r="S836" s="140">
        <f t="shared" si="64"/>
        <v>1550000</v>
      </c>
      <c r="T836" s="140">
        <f t="shared" si="65"/>
        <v>1736000.0000000002</v>
      </c>
      <c r="U836" s="142">
        <v>2011</v>
      </c>
      <c r="V836" s="143"/>
    </row>
    <row r="837" spans="1:22" s="107" customFormat="1" ht="47.25" customHeight="1">
      <c r="A837" s="129" t="s">
        <v>714</v>
      </c>
      <c r="B837" s="130" t="s">
        <v>1928</v>
      </c>
      <c r="C837" s="131" t="s">
        <v>2492</v>
      </c>
      <c r="D837" s="132" t="s">
        <v>715</v>
      </c>
      <c r="E837" s="132" t="s">
        <v>718</v>
      </c>
      <c r="F837" s="130" t="s">
        <v>2262</v>
      </c>
      <c r="G837" s="134">
        <v>0</v>
      </c>
      <c r="H837" s="135">
        <v>751000000</v>
      </c>
      <c r="I837" s="136" t="s">
        <v>1933</v>
      </c>
      <c r="J837" s="130" t="s">
        <v>2251</v>
      </c>
      <c r="K837" s="130" t="s">
        <v>1954</v>
      </c>
      <c r="L837" s="130" t="s">
        <v>1955</v>
      </c>
      <c r="M837" s="130" t="s">
        <v>2263</v>
      </c>
      <c r="N837" s="130">
        <v>0</v>
      </c>
      <c r="O837" s="138">
        <v>796</v>
      </c>
      <c r="P837" s="130" t="s">
        <v>1957</v>
      </c>
      <c r="Q837" s="139">
        <v>2</v>
      </c>
      <c r="R837" s="140">
        <v>200000</v>
      </c>
      <c r="S837" s="140">
        <f t="shared" si="64"/>
        <v>400000</v>
      </c>
      <c r="T837" s="140">
        <f t="shared" si="65"/>
        <v>448000.00000000006</v>
      </c>
      <c r="U837" s="142"/>
      <c r="V837" s="143"/>
    </row>
    <row r="838" spans="1:22" s="107" customFormat="1" ht="47.25" customHeight="1">
      <c r="A838" s="129" t="s">
        <v>716</v>
      </c>
      <c r="B838" s="130" t="s">
        <v>1928</v>
      </c>
      <c r="C838" s="131" t="s">
        <v>2492</v>
      </c>
      <c r="D838" s="132" t="s">
        <v>717</v>
      </c>
      <c r="E838" s="132" t="s">
        <v>719</v>
      </c>
      <c r="F838" s="130" t="s">
        <v>2262</v>
      </c>
      <c r="G838" s="134">
        <v>0</v>
      </c>
      <c r="H838" s="135">
        <v>751000000</v>
      </c>
      <c r="I838" s="136" t="s">
        <v>1933</v>
      </c>
      <c r="J838" s="130" t="s">
        <v>2251</v>
      </c>
      <c r="K838" s="130" t="s">
        <v>1954</v>
      </c>
      <c r="L838" s="130" t="s">
        <v>1955</v>
      </c>
      <c r="M838" s="130" t="s">
        <v>2263</v>
      </c>
      <c r="N838" s="130">
        <v>0</v>
      </c>
      <c r="O838" s="138">
        <v>796</v>
      </c>
      <c r="P838" s="130" t="s">
        <v>1957</v>
      </c>
      <c r="Q838" s="139">
        <v>1</v>
      </c>
      <c r="R838" s="140">
        <v>150000</v>
      </c>
      <c r="S838" s="140">
        <f t="shared" si="64"/>
        <v>150000</v>
      </c>
      <c r="T838" s="140">
        <f t="shared" si="65"/>
        <v>168000.00000000003</v>
      </c>
      <c r="U838" s="142"/>
      <c r="V838" s="143"/>
    </row>
    <row r="839" spans="1:22" s="107" customFormat="1" ht="47.25" customHeight="1">
      <c r="A839" s="129" t="s">
        <v>722</v>
      </c>
      <c r="B839" s="130" t="s">
        <v>1928</v>
      </c>
      <c r="C839" s="131" t="s">
        <v>2492</v>
      </c>
      <c r="D839" s="132" t="s">
        <v>720</v>
      </c>
      <c r="E839" s="132" t="s">
        <v>721</v>
      </c>
      <c r="F839" s="130" t="s">
        <v>2262</v>
      </c>
      <c r="G839" s="134">
        <v>0</v>
      </c>
      <c r="H839" s="135">
        <v>751000000</v>
      </c>
      <c r="I839" s="136" t="s">
        <v>1933</v>
      </c>
      <c r="J839" s="130" t="s">
        <v>2251</v>
      </c>
      <c r="K839" s="130" t="s">
        <v>1954</v>
      </c>
      <c r="L839" s="130" t="s">
        <v>1955</v>
      </c>
      <c r="M839" s="130" t="s">
        <v>2263</v>
      </c>
      <c r="N839" s="130">
        <v>0</v>
      </c>
      <c r="O839" s="138">
        <v>796</v>
      </c>
      <c r="P839" s="130" t="s">
        <v>1957</v>
      </c>
      <c r="Q839" s="139">
        <v>1</v>
      </c>
      <c r="R839" s="140">
        <v>100000</v>
      </c>
      <c r="S839" s="140">
        <f>R839*Q839</f>
        <v>100000</v>
      </c>
      <c r="T839" s="140">
        <f aca="true" t="shared" si="66" ref="T839:T847">S839*1.12</f>
        <v>112000.00000000001</v>
      </c>
      <c r="U839" s="142"/>
      <c r="V839" s="143"/>
    </row>
    <row r="840" spans="1:22" s="107" customFormat="1" ht="47.25" customHeight="1">
      <c r="A840" s="129" t="s">
        <v>723</v>
      </c>
      <c r="B840" s="130" t="s">
        <v>1928</v>
      </c>
      <c r="C840" s="131" t="s">
        <v>2492</v>
      </c>
      <c r="D840" s="132" t="s">
        <v>724</v>
      </c>
      <c r="E840" s="132" t="s">
        <v>725</v>
      </c>
      <c r="F840" s="130" t="s">
        <v>2262</v>
      </c>
      <c r="G840" s="134">
        <v>0</v>
      </c>
      <c r="H840" s="135">
        <v>751000000</v>
      </c>
      <c r="I840" s="136" t="s">
        <v>1933</v>
      </c>
      <c r="J840" s="130" t="s">
        <v>2251</v>
      </c>
      <c r="K840" s="130" t="s">
        <v>991</v>
      </c>
      <c r="L840" s="130" t="s">
        <v>1955</v>
      </c>
      <c r="M840" s="130" t="s">
        <v>2263</v>
      </c>
      <c r="N840" s="130">
        <v>0</v>
      </c>
      <c r="O840" s="138">
        <v>796</v>
      </c>
      <c r="P840" s="130" t="s">
        <v>1957</v>
      </c>
      <c r="Q840" s="139">
        <v>1</v>
      </c>
      <c r="R840" s="140">
        <v>70000</v>
      </c>
      <c r="S840" s="140">
        <f>R840*Q840</f>
        <v>70000</v>
      </c>
      <c r="T840" s="140">
        <f t="shared" si="66"/>
        <v>78400.00000000001</v>
      </c>
      <c r="U840" s="142"/>
      <c r="V840" s="143"/>
    </row>
    <row r="841" spans="1:22" s="107" customFormat="1" ht="47.25" customHeight="1">
      <c r="A841" s="129" t="s">
        <v>727</v>
      </c>
      <c r="B841" s="130" t="s">
        <v>1928</v>
      </c>
      <c r="C841" s="131" t="s">
        <v>2492</v>
      </c>
      <c r="D841" s="132" t="s">
        <v>728</v>
      </c>
      <c r="E841" s="132" t="s">
        <v>728</v>
      </c>
      <c r="F841" s="130" t="s">
        <v>2262</v>
      </c>
      <c r="G841" s="134">
        <v>0</v>
      </c>
      <c r="H841" s="135">
        <v>751000000</v>
      </c>
      <c r="I841" s="136" t="s">
        <v>1933</v>
      </c>
      <c r="J841" s="130" t="s">
        <v>2251</v>
      </c>
      <c r="K841" s="130" t="s">
        <v>1954</v>
      </c>
      <c r="L841" s="130" t="s">
        <v>1955</v>
      </c>
      <c r="M841" s="130" t="s">
        <v>2263</v>
      </c>
      <c r="N841" s="130">
        <v>0</v>
      </c>
      <c r="O841" s="138">
        <v>796</v>
      </c>
      <c r="P841" s="130" t="s">
        <v>1957</v>
      </c>
      <c r="Q841" s="139">
        <v>7</v>
      </c>
      <c r="R841" s="140">
        <v>20000</v>
      </c>
      <c r="S841" s="140">
        <f>R841*Q841</f>
        <v>140000</v>
      </c>
      <c r="T841" s="140">
        <f t="shared" si="66"/>
        <v>156800.00000000003</v>
      </c>
      <c r="U841" s="142"/>
      <c r="V841" s="143"/>
    </row>
    <row r="842" spans="1:22" s="107" customFormat="1" ht="47.25" customHeight="1">
      <c r="A842" s="129" t="s">
        <v>729</v>
      </c>
      <c r="B842" s="130" t="s">
        <v>1928</v>
      </c>
      <c r="C842" s="131" t="s">
        <v>2492</v>
      </c>
      <c r="D842" s="132" t="s">
        <v>730</v>
      </c>
      <c r="E842" s="132" t="s">
        <v>730</v>
      </c>
      <c r="F842" s="130" t="s">
        <v>2262</v>
      </c>
      <c r="G842" s="134">
        <v>0</v>
      </c>
      <c r="H842" s="135">
        <v>751000000</v>
      </c>
      <c r="I842" s="136" t="s">
        <v>1933</v>
      </c>
      <c r="J842" s="130" t="s">
        <v>2251</v>
      </c>
      <c r="K842" s="130" t="s">
        <v>1954</v>
      </c>
      <c r="L842" s="130" t="s">
        <v>1955</v>
      </c>
      <c r="M842" s="130" t="s">
        <v>2263</v>
      </c>
      <c r="N842" s="130">
        <v>0</v>
      </c>
      <c r="O842" s="138">
        <v>796</v>
      </c>
      <c r="P842" s="130" t="s">
        <v>1957</v>
      </c>
      <c r="Q842" s="139">
        <v>2</v>
      </c>
      <c r="R842" s="140">
        <v>10000</v>
      </c>
      <c r="S842" s="140">
        <f>R842*Q842</f>
        <v>20000</v>
      </c>
      <c r="T842" s="140">
        <f t="shared" si="66"/>
        <v>22400.000000000004</v>
      </c>
      <c r="U842" s="142"/>
      <c r="V842" s="143"/>
    </row>
    <row r="843" spans="1:22" s="107" customFormat="1" ht="47.25" customHeight="1">
      <c r="A843" s="129" t="s">
        <v>732</v>
      </c>
      <c r="B843" s="130" t="s">
        <v>1928</v>
      </c>
      <c r="C843" s="131" t="s">
        <v>2301</v>
      </c>
      <c r="D843" s="132" t="s">
        <v>736</v>
      </c>
      <c r="E843" s="132" t="s">
        <v>737</v>
      </c>
      <c r="F843" s="130" t="s">
        <v>2262</v>
      </c>
      <c r="G843" s="134">
        <v>0</v>
      </c>
      <c r="H843" s="135">
        <v>751000000</v>
      </c>
      <c r="I843" s="136" t="s">
        <v>1933</v>
      </c>
      <c r="J843" s="130" t="s">
        <v>896</v>
      </c>
      <c r="K843" s="130" t="s">
        <v>1954</v>
      </c>
      <c r="L843" s="130" t="s">
        <v>1955</v>
      </c>
      <c r="M843" s="130" t="s">
        <v>738</v>
      </c>
      <c r="N843" s="130">
        <v>0</v>
      </c>
      <c r="O843" s="138">
        <v>796</v>
      </c>
      <c r="P843" s="130" t="s">
        <v>1957</v>
      </c>
      <c r="Q843" s="139">
        <v>1</v>
      </c>
      <c r="R843" s="140">
        <v>2500000</v>
      </c>
      <c r="S843" s="140">
        <v>2500000</v>
      </c>
      <c r="T843" s="140">
        <f t="shared" si="66"/>
        <v>2800000.0000000005</v>
      </c>
      <c r="U843" s="142"/>
      <c r="V843" s="143"/>
    </row>
    <row r="844" spans="1:22" s="107" customFormat="1" ht="47.25" customHeight="1">
      <c r="A844" s="129" t="s">
        <v>739</v>
      </c>
      <c r="B844" s="130" t="s">
        <v>1928</v>
      </c>
      <c r="C844" s="131" t="s">
        <v>2301</v>
      </c>
      <c r="D844" s="132" t="s">
        <v>740</v>
      </c>
      <c r="E844" s="132" t="s">
        <v>741</v>
      </c>
      <c r="F844" s="130" t="s">
        <v>2262</v>
      </c>
      <c r="G844" s="134">
        <v>0</v>
      </c>
      <c r="H844" s="135">
        <v>751000000</v>
      </c>
      <c r="I844" s="136" t="s">
        <v>1933</v>
      </c>
      <c r="J844" s="130" t="s">
        <v>896</v>
      </c>
      <c r="K844" s="130" t="s">
        <v>1954</v>
      </c>
      <c r="L844" s="130" t="s">
        <v>1955</v>
      </c>
      <c r="M844" s="130" t="s">
        <v>738</v>
      </c>
      <c r="N844" s="130">
        <v>0</v>
      </c>
      <c r="O844" s="138">
        <v>797</v>
      </c>
      <c r="P844" s="130" t="s">
        <v>1957</v>
      </c>
      <c r="Q844" s="139">
        <v>1</v>
      </c>
      <c r="R844" s="140">
        <v>70000</v>
      </c>
      <c r="S844" s="140">
        <v>70000</v>
      </c>
      <c r="T844" s="140">
        <f t="shared" si="66"/>
        <v>78400.00000000001</v>
      </c>
      <c r="U844" s="142"/>
      <c r="V844" s="143"/>
    </row>
    <row r="845" spans="1:22" s="107" customFormat="1" ht="47.25" customHeight="1">
      <c r="A845" s="129" t="s">
        <v>742</v>
      </c>
      <c r="B845" s="130" t="s">
        <v>1928</v>
      </c>
      <c r="C845" s="131" t="s">
        <v>2301</v>
      </c>
      <c r="D845" s="132" t="s">
        <v>743</v>
      </c>
      <c r="E845" s="132" t="s">
        <v>744</v>
      </c>
      <c r="F845" s="130" t="s">
        <v>1932</v>
      </c>
      <c r="G845" s="134">
        <v>0</v>
      </c>
      <c r="H845" s="135">
        <v>751000000</v>
      </c>
      <c r="I845" s="136" t="s">
        <v>1933</v>
      </c>
      <c r="J845" s="130" t="s">
        <v>896</v>
      </c>
      <c r="K845" s="130" t="s">
        <v>1954</v>
      </c>
      <c r="L845" s="130" t="s">
        <v>1936</v>
      </c>
      <c r="M845" s="130"/>
      <c r="N845" s="130">
        <v>0</v>
      </c>
      <c r="O845" s="138">
        <v>797</v>
      </c>
      <c r="P845" s="130" t="s">
        <v>1957</v>
      </c>
      <c r="Q845" s="139">
        <v>1</v>
      </c>
      <c r="R845" s="140">
        <v>12000000</v>
      </c>
      <c r="S845" s="140">
        <v>12000000</v>
      </c>
      <c r="T845" s="140">
        <f t="shared" si="66"/>
        <v>13440000.000000002</v>
      </c>
      <c r="U845" s="142"/>
      <c r="V845" s="143"/>
    </row>
    <row r="846" spans="1:22" s="107" customFormat="1" ht="47.25" customHeight="1">
      <c r="A846" s="129" t="s">
        <v>1863</v>
      </c>
      <c r="B846" s="130" t="s">
        <v>1928</v>
      </c>
      <c r="C846" s="131" t="s">
        <v>2301</v>
      </c>
      <c r="D846" s="132" t="s">
        <v>0</v>
      </c>
      <c r="E846" s="132" t="s">
        <v>0</v>
      </c>
      <c r="F846" s="130" t="s">
        <v>1932</v>
      </c>
      <c r="G846" s="134">
        <v>0</v>
      </c>
      <c r="H846" s="135">
        <v>751000000</v>
      </c>
      <c r="I846" s="136" t="s">
        <v>1933</v>
      </c>
      <c r="J846" s="130" t="s">
        <v>896</v>
      </c>
      <c r="K846" s="130" t="s">
        <v>1</v>
      </c>
      <c r="L846" s="130" t="s">
        <v>1936</v>
      </c>
      <c r="M846" s="130" t="s">
        <v>2</v>
      </c>
      <c r="N846" s="130">
        <v>0</v>
      </c>
      <c r="O846" s="138">
        <v>839</v>
      </c>
      <c r="P846" s="130" t="s">
        <v>2602</v>
      </c>
      <c r="Q846" s="139">
        <v>6</v>
      </c>
      <c r="R846" s="140"/>
      <c r="S846" s="140">
        <v>145000000</v>
      </c>
      <c r="T846" s="140">
        <f t="shared" si="66"/>
        <v>162400000.00000003</v>
      </c>
      <c r="U846" s="142"/>
      <c r="V846" s="143"/>
    </row>
    <row r="847" spans="1:22" s="107" customFormat="1" ht="47.25" customHeight="1">
      <c r="A847" s="129" t="s">
        <v>1858</v>
      </c>
      <c r="B847" s="130" t="s">
        <v>1928</v>
      </c>
      <c r="C847" s="131" t="s">
        <v>1103</v>
      </c>
      <c r="D847" s="132" t="s">
        <v>1859</v>
      </c>
      <c r="E847" s="132" t="s">
        <v>1866</v>
      </c>
      <c r="F847" s="130" t="s">
        <v>1932</v>
      </c>
      <c r="G847" s="134">
        <v>0</v>
      </c>
      <c r="H847" s="135">
        <v>751000000</v>
      </c>
      <c r="I847" s="136" t="s">
        <v>1933</v>
      </c>
      <c r="J847" s="130" t="s">
        <v>1867</v>
      </c>
      <c r="K847" s="130" t="s">
        <v>1954</v>
      </c>
      <c r="L847" s="130" t="s">
        <v>1955</v>
      </c>
      <c r="M847" s="130" t="s">
        <v>25</v>
      </c>
      <c r="N847" s="130" t="s">
        <v>1857</v>
      </c>
      <c r="O847" s="138">
        <v>797</v>
      </c>
      <c r="P847" s="130" t="s">
        <v>1957</v>
      </c>
      <c r="Q847" s="139">
        <v>200</v>
      </c>
      <c r="R847" s="140">
        <v>140000</v>
      </c>
      <c r="S847" s="140">
        <v>28000000</v>
      </c>
      <c r="T847" s="140">
        <f t="shared" si="66"/>
        <v>31360000.000000004</v>
      </c>
      <c r="U847" s="142">
        <v>2011</v>
      </c>
      <c r="V847" s="143"/>
    </row>
    <row r="848" spans="1:22" s="107" customFormat="1" ht="47.25" customHeight="1">
      <c r="A848" s="129" t="s">
        <v>1872</v>
      </c>
      <c r="B848" s="130" t="s">
        <v>1928</v>
      </c>
      <c r="C848" s="131" t="s">
        <v>1875</v>
      </c>
      <c r="D848" s="132" t="s">
        <v>1873</v>
      </c>
      <c r="E848" s="132" t="s">
        <v>1874</v>
      </c>
      <c r="F848" s="130" t="s">
        <v>1789</v>
      </c>
      <c r="G848" s="134">
        <v>0</v>
      </c>
      <c r="H848" s="135">
        <v>751000000</v>
      </c>
      <c r="I848" s="136" t="s">
        <v>1933</v>
      </c>
      <c r="J848" s="130" t="s">
        <v>896</v>
      </c>
      <c r="K848" s="130" t="s">
        <v>1954</v>
      </c>
      <c r="L848" s="130" t="s">
        <v>1955</v>
      </c>
      <c r="M848" s="130" t="s">
        <v>896</v>
      </c>
      <c r="N848" s="130">
        <v>0</v>
      </c>
      <c r="O848" s="138">
        <v>797</v>
      </c>
      <c r="P848" s="130" t="s">
        <v>1957</v>
      </c>
      <c r="Q848" s="139">
        <v>3</v>
      </c>
      <c r="R848" s="140">
        <v>43125</v>
      </c>
      <c r="S848" s="140">
        <f>Q848*R848</f>
        <v>129375</v>
      </c>
      <c r="T848" s="140">
        <f aca="true" t="shared" si="67" ref="T848:T855">S848*1.12</f>
        <v>144900</v>
      </c>
      <c r="U848" s="142">
        <v>2011</v>
      </c>
      <c r="V848" s="143"/>
    </row>
    <row r="849" spans="1:22" s="107" customFormat="1" ht="47.25" customHeight="1">
      <c r="A849" s="129" t="s">
        <v>1876</v>
      </c>
      <c r="B849" s="130" t="s">
        <v>1928</v>
      </c>
      <c r="C849" s="131" t="s">
        <v>1875</v>
      </c>
      <c r="D849" s="132" t="s">
        <v>1896</v>
      </c>
      <c r="E849" s="132" t="s">
        <v>1877</v>
      </c>
      <c r="F849" s="130" t="s">
        <v>1789</v>
      </c>
      <c r="G849" s="134">
        <v>0</v>
      </c>
      <c r="H849" s="135">
        <v>751000000</v>
      </c>
      <c r="I849" s="136" t="s">
        <v>1933</v>
      </c>
      <c r="J849" s="130" t="s">
        <v>896</v>
      </c>
      <c r="K849" s="130" t="s">
        <v>1954</v>
      </c>
      <c r="L849" s="130" t="s">
        <v>1955</v>
      </c>
      <c r="M849" s="130" t="s">
        <v>896</v>
      </c>
      <c r="N849" s="130">
        <v>0</v>
      </c>
      <c r="O849" s="138">
        <v>797</v>
      </c>
      <c r="P849" s="130" t="s">
        <v>1957</v>
      </c>
      <c r="Q849" s="139">
        <v>1</v>
      </c>
      <c r="R849" s="140">
        <v>103911</v>
      </c>
      <c r="S849" s="140">
        <f>Q849*R849</f>
        <v>103911</v>
      </c>
      <c r="T849" s="140">
        <f t="shared" si="67"/>
        <v>116380.32</v>
      </c>
      <c r="U849" s="142">
        <v>2011</v>
      </c>
      <c r="V849" s="143"/>
    </row>
    <row r="850" spans="1:22" s="107" customFormat="1" ht="47.25" customHeight="1">
      <c r="A850" s="129" t="s">
        <v>628</v>
      </c>
      <c r="B850" s="130" t="s">
        <v>1928</v>
      </c>
      <c r="C850" s="131" t="s">
        <v>2301</v>
      </c>
      <c r="D850" s="132" t="s">
        <v>1878</v>
      </c>
      <c r="E850" s="132" t="s">
        <v>1878</v>
      </c>
      <c r="F850" s="130" t="s">
        <v>1932</v>
      </c>
      <c r="G850" s="134">
        <v>0</v>
      </c>
      <c r="H850" s="135">
        <v>751000000</v>
      </c>
      <c r="I850" s="136" t="s">
        <v>1933</v>
      </c>
      <c r="J850" s="130" t="s">
        <v>2251</v>
      </c>
      <c r="K850" s="130" t="s">
        <v>1</v>
      </c>
      <c r="L850" s="130" t="s">
        <v>1936</v>
      </c>
      <c r="M850" s="130" t="s">
        <v>1879</v>
      </c>
      <c r="N850" s="130" t="s">
        <v>1880</v>
      </c>
      <c r="O850" s="138">
        <v>797</v>
      </c>
      <c r="P850" s="130" t="s">
        <v>1957</v>
      </c>
      <c r="Q850" s="139">
        <v>1012</v>
      </c>
      <c r="R850" s="140"/>
      <c r="S850" s="140">
        <v>71892480</v>
      </c>
      <c r="T850" s="140">
        <f t="shared" si="67"/>
        <v>80519577.60000001</v>
      </c>
      <c r="U850" s="142">
        <v>2011</v>
      </c>
      <c r="V850" s="143"/>
    </row>
    <row r="851" spans="1:22" s="107" customFormat="1" ht="47.25" customHeight="1">
      <c r="A851" s="129" t="s">
        <v>629</v>
      </c>
      <c r="B851" s="130" t="s">
        <v>1928</v>
      </c>
      <c r="C851" s="263" t="s">
        <v>927</v>
      </c>
      <c r="D851" s="132" t="s">
        <v>928</v>
      </c>
      <c r="E851" s="264" t="s">
        <v>929</v>
      </c>
      <c r="F851" s="275" t="s">
        <v>1932</v>
      </c>
      <c r="G851" s="275">
        <v>100</v>
      </c>
      <c r="H851" s="272">
        <v>751000000</v>
      </c>
      <c r="I851" s="266" t="s">
        <v>1933</v>
      </c>
      <c r="J851" s="130" t="s">
        <v>2251</v>
      </c>
      <c r="K851" s="130" t="s">
        <v>2676</v>
      </c>
      <c r="L851" s="191" t="s">
        <v>2215</v>
      </c>
      <c r="M851" s="191" t="s">
        <v>1947</v>
      </c>
      <c r="N851" s="191">
        <v>0</v>
      </c>
      <c r="O851" s="267">
        <v>172</v>
      </c>
      <c r="P851" s="191" t="s">
        <v>931</v>
      </c>
      <c r="Q851" s="139">
        <v>1000</v>
      </c>
      <c r="R851" s="282">
        <f>S851/Q851</f>
        <v>148950</v>
      </c>
      <c r="S851" s="140">
        <v>148950000</v>
      </c>
      <c r="T851" s="140">
        <f t="shared" si="67"/>
        <v>166824000.00000003</v>
      </c>
      <c r="U851" s="142">
        <v>2010</v>
      </c>
      <c r="V851" s="143"/>
    </row>
    <row r="852" spans="1:22" s="107" customFormat="1" ht="47.25" customHeight="1">
      <c r="A852" s="129" t="s">
        <v>632</v>
      </c>
      <c r="B852" s="130" t="s">
        <v>1928</v>
      </c>
      <c r="C852" s="263" t="s">
        <v>927</v>
      </c>
      <c r="D852" s="132" t="s">
        <v>928</v>
      </c>
      <c r="E852" s="264" t="s">
        <v>929</v>
      </c>
      <c r="F852" s="275" t="s">
        <v>1932</v>
      </c>
      <c r="G852" s="275">
        <v>100</v>
      </c>
      <c r="H852" s="272">
        <v>751000000</v>
      </c>
      <c r="I852" s="266" t="s">
        <v>1933</v>
      </c>
      <c r="J852" s="130" t="s">
        <v>2251</v>
      </c>
      <c r="K852" s="130" t="s">
        <v>2677</v>
      </c>
      <c r="L852" s="191" t="s">
        <v>2215</v>
      </c>
      <c r="M852" s="191" t="s">
        <v>1947</v>
      </c>
      <c r="N852" s="191">
        <v>0</v>
      </c>
      <c r="O852" s="267">
        <v>172</v>
      </c>
      <c r="P852" s="191" t="s">
        <v>931</v>
      </c>
      <c r="Q852" s="139"/>
      <c r="R852" s="140"/>
      <c r="S852" s="140">
        <v>9000000</v>
      </c>
      <c r="T852" s="140">
        <f t="shared" si="67"/>
        <v>10080000.000000002</v>
      </c>
      <c r="U852" s="142">
        <v>2010</v>
      </c>
      <c r="V852" s="143"/>
    </row>
    <row r="853" spans="1:22" s="107" customFormat="1" ht="47.25" customHeight="1">
      <c r="A853" s="129" t="s">
        <v>633</v>
      </c>
      <c r="B853" s="130" t="s">
        <v>1928</v>
      </c>
      <c r="C853" s="263" t="s">
        <v>1012</v>
      </c>
      <c r="D853" s="132" t="s">
        <v>1013</v>
      </c>
      <c r="E853" s="192" t="s">
        <v>1014</v>
      </c>
      <c r="F853" s="130" t="s">
        <v>1932</v>
      </c>
      <c r="G853" s="134">
        <v>0</v>
      </c>
      <c r="H853" s="135">
        <v>751000000</v>
      </c>
      <c r="I853" s="136" t="s">
        <v>1933</v>
      </c>
      <c r="J853" s="137" t="s">
        <v>1953</v>
      </c>
      <c r="K853" s="136" t="s">
        <v>936</v>
      </c>
      <c r="L853" s="130" t="s">
        <v>2215</v>
      </c>
      <c r="M853" s="130" t="s">
        <v>1006</v>
      </c>
      <c r="N853" s="130">
        <v>0</v>
      </c>
      <c r="O853" s="138">
        <v>112</v>
      </c>
      <c r="P853" s="130" t="s">
        <v>770</v>
      </c>
      <c r="Q853" s="139">
        <v>75000</v>
      </c>
      <c r="R853" s="140">
        <f>S853/Q853</f>
        <v>116.07</v>
      </c>
      <c r="S853" s="140">
        <v>8705250</v>
      </c>
      <c r="T853" s="140">
        <f t="shared" si="67"/>
        <v>9749880</v>
      </c>
      <c r="U853" s="142">
        <v>2010</v>
      </c>
      <c r="V853" s="143"/>
    </row>
    <row r="854" spans="1:22" s="107" customFormat="1" ht="47.25" customHeight="1">
      <c r="A854" s="129" t="s">
        <v>637</v>
      </c>
      <c r="B854" s="130" t="s">
        <v>1928</v>
      </c>
      <c r="C854" s="263" t="s">
        <v>1012</v>
      </c>
      <c r="D854" s="132" t="s">
        <v>1013</v>
      </c>
      <c r="E854" s="192" t="s">
        <v>1014</v>
      </c>
      <c r="F854" s="130" t="s">
        <v>1932</v>
      </c>
      <c r="G854" s="134">
        <v>0</v>
      </c>
      <c r="H854" s="135">
        <v>751000000</v>
      </c>
      <c r="I854" s="136" t="s">
        <v>1933</v>
      </c>
      <c r="J854" s="137" t="s">
        <v>1953</v>
      </c>
      <c r="K854" s="136" t="s">
        <v>950</v>
      </c>
      <c r="L854" s="130" t="s">
        <v>2215</v>
      </c>
      <c r="M854" s="130" t="s">
        <v>1006</v>
      </c>
      <c r="N854" s="130">
        <v>0</v>
      </c>
      <c r="O854" s="138">
        <v>112</v>
      </c>
      <c r="P854" s="130" t="s">
        <v>770</v>
      </c>
      <c r="Q854" s="139">
        <v>2000</v>
      </c>
      <c r="R854" s="140">
        <f>S854/Q854</f>
        <v>116.07</v>
      </c>
      <c r="S854" s="140">
        <v>232140</v>
      </c>
      <c r="T854" s="140">
        <f t="shared" si="67"/>
        <v>259996.80000000002</v>
      </c>
      <c r="U854" s="142">
        <v>2010</v>
      </c>
      <c r="V854" s="143"/>
    </row>
    <row r="855" spans="1:22" s="107" customFormat="1" ht="47.25" customHeight="1">
      <c r="A855" s="129" t="s">
        <v>638</v>
      </c>
      <c r="B855" s="130" t="s">
        <v>1928</v>
      </c>
      <c r="C855" s="263" t="s">
        <v>1012</v>
      </c>
      <c r="D855" s="132" t="s">
        <v>2680</v>
      </c>
      <c r="E855" s="132" t="s">
        <v>2680</v>
      </c>
      <c r="F855" s="130" t="s">
        <v>1932</v>
      </c>
      <c r="G855" s="134">
        <v>0</v>
      </c>
      <c r="H855" s="135">
        <v>751000000</v>
      </c>
      <c r="I855" s="136" t="s">
        <v>1933</v>
      </c>
      <c r="J855" s="137" t="s">
        <v>1953</v>
      </c>
      <c r="K855" s="136" t="s">
        <v>938</v>
      </c>
      <c r="L855" s="130" t="s">
        <v>2215</v>
      </c>
      <c r="M855" s="130" t="s">
        <v>1006</v>
      </c>
      <c r="N855" s="130">
        <v>0</v>
      </c>
      <c r="O855" s="138">
        <v>112</v>
      </c>
      <c r="P855" s="130" t="s">
        <v>770</v>
      </c>
      <c r="Q855" s="136">
        <f>800+4500+1500+3600</f>
        <v>10400</v>
      </c>
      <c r="R855" s="140">
        <f>S855/Q855</f>
        <v>95.55586538461539</v>
      </c>
      <c r="S855" s="289">
        <v>993781</v>
      </c>
      <c r="T855" s="140">
        <f t="shared" si="67"/>
        <v>1113034.7200000002</v>
      </c>
      <c r="U855" s="142">
        <v>2010</v>
      </c>
      <c r="V855" s="143"/>
    </row>
    <row r="856" spans="1:22" s="107" customFormat="1" ht="47.25" customHeight="1">
      <c r="A856" s="129" t="s">
        <v>643</v>
      </c>
      <c r="B856" s="130" t="s">
        <v>1928</v>
      </c>
      <c r="C856" s="263" t="s">
        <v>1012</v>
      </c>
      <c r="D856" s="132" t="s">
        <v>2680</v>
      </c>
      <c r="E856" s="132" t="s">
        <v>2680</v>
      </c>
      <c r="F856" s="130" t="s">
        <v>1932</v>
      </c>
      <c r="G856" s="134">
        <v>0</v>
      </c>
      <c r="H856" s="135">
        <v>751000000</v>
      </c>
      <c r="I856" s="136" t="s">
        <v>1933</v>
      </c>
      <c r="J856" s="137" t="s">
        <v>1953</v>
      </c>
      <c r="K856" s="136" t="s">
        <v>944</v>
      </c>
      <c r="L856" s="130" t="s">
        <v>2215</v>
      </c>
      <c r="M856" s="130" t="s">
        <v>1006</v>
      </c>
      <c r="N856" s="130">
        <v>0</v>
      </c>
      <c r="O856" s="138">
        <v>112</v>
      </c>
      <c r="P856" s="130" t="s">
        <v>770</v>
      </c>
      <c r="Q856" s="136">
        <f>800+2400+800+2400</f>
        <v>6400</v>
      </c>
      <c r="R856" s="140">
        <f aca="true" t="shared" si="68" ref="R856:R862">S856/Q856</f>
        <v>91.5203125</v>
      </c>
      <c r="S856" s="289">
        <v>585730</v>
      </c>
      <c r="T856" s="140">
        <f aca="true" t="shared" si="69" ref="T856:T862">S856*1.12</f>
        <v>656017.6000000001</v>
      </c>
      <c r="U856" s="142">
        <v>2010</v>
      </c>
      <c r="V856" s="143"/>
    </row>
    <row r="857" spans="1:22" s="107" customFormat="1" ht="47.25" customHeight="1">
      <c r="A857" s="129" t="s">
        <v>648</v>
      </c>
      <c r="B857" s="130" t="s">
        <v>1928</v>
      </c>
      <c r="C857" s="263" t="s">
        <v>1012</v>
      </c>
      <c r="D857" s="132" t="s">
        <v>2680</v>
      </c>
      <c r="E857" s="132" t="s">
        <v>2680</v>
      </c>
      <c r="F857" s="130" t="s">
        <v>1932</v>
      </c>
      <c r="G857" s="134">
        <v>0</v>
      </c>
      <c r="H857" s="135">
        <v>751000000</v>
      </c>
      <c r="I857" s="136" t="s">
        <v>1933</v>
      </c>
      <c r="J857" s="137" t="s">
        <v>1953</v>
      </c>
      <c r="K857" s="136" t="s">
        <v>956</v>
      </c>
      <c r="L857" s="130" t="s">
        <v>2215</v>
      </c>
      <c r="M857" s="130" t="s">
        <v>1006</v>
      </c>
      <c r="N857" s="130">
        <v>0</v>
      </c>
      <c r="O857" s="138">
        <v>112</v>
      </c>
      <c r="P857" s="130" t="s">
        <v>770</v>
      </c>
      <c r="Q857" s="136">
        <f>800+2400+800+1800</f>
        <v>5800</v>
      </c>
      <c r="R857" s="140">
        <f t="shared" si="68"/>
        <v>88.98068965517241</v>
      </c>
      <c r="S857" s="289">
        <v>516088</v>
      </c>
      <c r="T857" s="140">
        <f t="shared" si="69"/>
        <v>578018.56</v>
      </c>
      <c r="U857" s="142">
        <v>2010</v>
      </c>
      <c r="V857" s="143"/>
    </row>
    <row r="858" spans="1:22" s="107" customFormat="1" ht="47.25" customHeight="1">
      <c r="A858" s="129" t="s">
        <v>649</v>
      </c>
      <c r="B858" s="130" t="s">
        <v>1928</v>
      </c>
      <c r="C858" s="263" t="s">
        <v>1012</v>
      </c>
      <c r="D858" s="132" t="s">
        <v>2680</v>
      </c>
      <c r="E858" s="132" t="s">
        <v>2680</v>
      </c>
      <c r="F858" s="130" t="s">
        <v>1932</v>
      </c>
      <c r="G858" s="134">
        <v>0</v>
      </c>
      <c r="H858" s="135">
        <v>751000000</v>
      </c>
      <c r="I858" s="136" t="s">
        <v>1933</v>
      </c>
      <c r="J858" s="137" t="s">
        <v>1953</v>
      </c>
      <c r="K858" s="136" t="s">
        <v>948</v>
      </c>
      <c r="L858" s="130" t="s">
        <v>2215</v>
      </c>
      <c r="M858" s="130" t="s">
        <v>1006</v>
      </c>
      <c r="N858" s="130">
        <v>0</v>
      </c>
      <c r="O858" s="138">
        <v>112</v>
      </c>
      <c r="P858" s="130" t="s">
        <v>770</v>
      </c>
      <c r="Q858" s="136">
        <f>600+2700+900+2100</f>
        <v>6300</v>
      </c>
      <c r="R858" s="140">
        <f t="shared" si="68"/>
        <v>93.54031746031745</v>
      </c>
      <c r="S858" s="289">
        <v>589304</v>
      </c>
      <c r="T858" s="140">
        <f t="shared" si="69"/>
        <v>660020.4800000001</v>
      </c>
      <c r="U858" s="142">
        <v>2010</v>
      </c>
      <c r="V858" s="143"/>
    </row>
    <row r="859" spans="1:22" s="107" customFormat="1" ht="47.25" customHeight="1">
      <c r="A859" s="129" t="s">
        <v>650</v>
      </c>
      <c r="B859" s="130" t="s">
        <v>1928</v>
      </c>
      <c r="C859" s="263" t="s">
        <v>1012</v>
      </c>
      <c r="D859" s="132" t="s">
        <v>2680</v>
      </c>
      <c r="E859" s="132" t="s">
        <v>2680</v>
      </c>
      <c r="F859" s="130" t="s">
        <v>1932</v>
      </c>
      <c r="G859" s="134">
        <v>0</v>
      </c>
      <c r="H859" s="135">
        <v>751000000</v>
      </c>
      <c r="I859" s="136" t="s">
        <v>1933</v>
      </c>
      <c r="J859" s="137" t="s">
        <v>1953</v>
      </c>
      <c r="K859" s="136" t="s">
        <v>930</v>
      </c>
      <c r="L859" s="130" t="s">
        <v>2215</v>
      </c>
      <c r="M859" s="130" t="s">
        <v>1006</v>
      </c>
      <c r="N859" s="130">
        <v>0</v>
      </c>
      <c r="O859" s="138">
        <v>112</v>
      </c>
      <c r="P859" s="130" t="s">
        <v>770</v>
      </c>
      <c r="Q859" s="136">
        <v>1250</v>
      </c>
      <c r="R859" s="140">
        <f t="shared" si="68"/>
        <v>116.08</v>
      </c>
      <c r="S859" s="289">
        <v>145100</v>
      </c>
      <c r="T859" s="140">
        <f t="shared" si="69"/>
        <v>162512.00000000003</v>
      </c>
      <c r="U859" s="142">
        <v>2010</v>
      </c>
      <c r="V859" s="143"/>
    </row>
    <row r="860" spans="1:22" s="107" customFormat="1" ht="47.25" customHeight="1">
      <c r="A860" s="129" t="s">
        <v>652</v>
      </c>
      <c r="B860" s="130" t="s">
        <v>1928</v>
      </c>
      <c r="C860" s="263" t="s">
        <v>1012</v>
      </c>
      <c r="D860" s="132" t="s">
        <v>2680</v>
      </c>
      <c r="E860" s="132" t="s">
        <v>2680</v>
      </c>
      <c r="F860" s="130" t="s">
        <v>1932</v>
      </c>
      <c r="G860" s="134">
        <v>0</v>
      </c>
      <c r="H860" s="135">
        <v>751000000</v>
      </c>
      <c r="I860" s="136" t="s">
        <v>1933</v>
      </c>
      <c r="J860" s="137" t="s">
        <v>1953</v>
      </c>
      <c r="K860" s="136" t="s">
        <v>2214</v>
      </c>
      <c r="L860" s="130" t="s">
        <v>2215</v>
      </c>
      <c r="M860" s="130" t="s">
        <v>1006</v>
      </c>
      <c r="N860" s="130">
        <v>0</v>
      </c>
      <c r="O860" s="138">
        <v>112</v>
      </c>
      <c r="P860" s="130" t="s">
        <v>770</v>
      </c>
      <c r="Q860" s="136">
        <f>51000+17000+36000</f>
        <v>104000</v>
      </c>
      <c r="R860" s="140">
        <f t="shared" si="68"/>
        <v>102.93948076923077</v>
      </c>
      <c r="S860" s="289">
        <f>4553790+1973360+4178556</f>
        <v>10705706</v>
      </c>
      <c r="T860" s="140">
        <f t="shared" si="69"/>
        <v>11990390.72</v>
      </c>
      <c r="U860" s="142">
        <v>2010</v>
      </c>
      <c r="V860" s="143"/>
    </row>
    <row r="861" spans="1:22" s="107" customFormat="1" ht="47.25" customHeight="1">
      <c r="A861" s="129" t="s">
        <v>657</v>
      </c>
      <c r="B861" s="130" t="s">
        <v>1928</v>
      </c>
      <c r="C861" s="263" t="s">
        <v>1012</v>
      </c>
      <c r="D861" s="132" t="s">
        <v>2680</v>
      </c>
      <c r="E861" s="132" t="s">
        <v>2680</v>
      </c>
      <c r="F861" s="130" t="s">
        <v>1932</v>
      </c>
      <c r="G861" s="134">
        <v>0</v>
      </c>
      <c r="H861" s="135">
        <v>751000000</v>
      </c>
      <c r="I861" s="136" t="s">
        <v>1933</v>
      </c>
      <c r="J861" s="137" t="s">
        <v>1953</v>
      </c>
      <c r="K861" s="136" t="s">
        <v>921</v>
      </c>
      <c r="L861" s="130" t="s">
        <v>2215</v>
      </c>
      <c r="M861" s="130" t="s">
        <v>1006</v>
      </c>
      <c r="N861" s="130">
        <v>0</v>
      </c>
      <c r="O861" s="138">
        <v>112</v>
      </c>
      <c r="P861" s="130" t="s">
        <v>770</v>
      </c>
      <c r="Q861" s="136">
        <f>36600+12200+90000</f>
        <v>138800</v>
      </c>
      <c r="R861" s="140">
        <f t="shared" si="68"/>
        <v>109.00994236311239</v>
      </c>
      <c r="S861" s="289">
        <f>3268014+1416176+10446390</f>
        <v>15130580</v>
      </c>
      <c r="T861" s="140">
        <f t="shared" si="69"/>
        <v>16946249.6</v>
      </c>
      <c r="U861" s="142">
        <v>2010</v>
      </c>
      <c r="V861" s="143"/>
    </row>
    <row r="862" spans="1:22" s="107" customFormat="1" ht="47.25" customHeight="1">
      <c r="A862" s="129" t="s">
        <v>658</v>
      </c>
      <c r="B862" s="130" t="s">
        <v>1928</v>
      </c>
      <c r="C862" s="263" t="s">
        <v>1012</v>
      </c>
      <c r="D862" s="132" t="s">
        <v>2680</v>
      </c>
      <c r="E862" s="132" t="s">
        <v>2680</v>
      </c>
      <c r="F862" s="130" t="s">
        <v>1932</v>
      </c>
      <c r="G862" s="134">
        <v>0</v>
      </c>
      <c r="H862" s="135">
        <v>751000000</v>
      </c>
      <c r="I862" s="136" t="s">
        <v>1933</v>
      </c>
      <c r="J862" s="137" t="s">
        <v>1953</v>
      </c>
      <c r="K862" s="136" t="s">
        <v>942</v>
      </c>
      <c r="L862" s="130" t="s">
        <v>2215</v>
      </c>
      <c r="M862" s="130" t="s">
        <v>1006</v>
      </c>
      <c r="N862" s="130">
        <v>0</v>
      </c>
      <c r="O862" s="138">
        <v>112</v>
      </c>
      <c r="P862" s="130" t="s">
        <v>770</v>
      </c>
      <c r="Q862" s="136">
        <f>1800+600</f>
        <v>2400</v>
      </c>
      <c r="R862" s="140">
        <f t="shared" si="68"/>
        <v>95.9875</v>
      </c>
      <c r="S862" s="289">
        <f>160722+69648</f>
        <v>230370</v>
      </c>
      <c r="T862" s="140">
        <f t="shared" si="69"/>
        <v>258014.40000000002</v>
      </c>
      <c r="U862" s="142">
        <v>2010</v>
      </c>
      <c r="V862" s="143"/>
    </row>
    <row r="863" spans="1:22" s="107" customFormat="1" ht="47.25" customHeight="1">
      <c r="A863" s="129" t="s">
        <v>661</v>
      </c>
      <c r="B863" s="130" t="s">
        <v>1928</v>
      </c>
      <c r="C863" s="263"/>
      <c r="D863" s="132" t="s">
        <v>2699</v>
      </c>
      <c r="E863" s="132" t="s">
        <v>2699</v>
      </c>
      <c r="F863" s="130" t="s">
        <v>2694</v>
      </c>
      <c r="G863" s="134">
        <v>0</v>
      </c>
      <c r="H863" s="135">
        <v>751000000</v>
      </c>
      <c r="I863" s="136" t="s">
        <v>1933</v>
      </c>
      <c r="J863" s="137" t="s">
        <v>917</v>
      </c>
      <c r="K863" s="136" t="s">
        <v>2214</v>
      </c>
      <c r="L863" s="130" t="s">
        <v>1955</v>
      </c>
      <c r="M863" s="130" t="s">
        <v>1857</v>
      </c>
      <c r="N863" s="130">
        <v>0</v>
      </c>
      <c r="O863" s="138"/>
      <c r="P863" s="130" t="s">
        <v>2700</v>
      </c>
      <c r="Q863" s="136">
        <v>90</v>
      </c>
      <c r="R863" s="140"/>
      <c r="S863" s="289">
        <v>200000</v>
      </c>
      <c r="T863" s="140">
        <f>S863*1.12</f>
        <v>224000.00000000003</v>
      </c>
      <c r="U863" s="142"/>
      <c r="V863" s="143"/>
    </row>
    <row r="864" spans="1:22" s="107" customFormat="1" ht="47.25" customHeight="1">
      <c r="A864" s="129" t="s">
        <v>667</v>
      </c>
      <c r="B864" s="130" t="s">
        <v>1928</v>
      </c>
      <c r="C864" s="263"/>
      <c r="D864" s="132" t="s">
        <v>2731</v>
      </c>
      <c r="E864" s="132" t="s">
        <v>2731</v>
      </c>
      <c r="F864" s="130" t="s">
        <v>1932</v>
      </c>
      <c r="G864" s="134">
        <v>0</v>
      </c>
      <c r="H864" s="135">
        <v>751000000</v>
      </c>
      <c r="I864" s="136" t="s">
        <v>1933</v>
      </c>
      <c r="J864" s="137" t="s">
        <v>25</v>
      </c>
      <c r="K864" s="136" t="s">
        <v>2214</v>
      </c>
      <c r="L864" s="130" t="s">
        <v>1936</v>
      </c>
      <c r="M864" s="130" t="s">
        <v>2732</v>
      </c>
      <c r="N864" s="130" t="s">
        <v>1880</v>
      </c>
      <c r="O864" s="138">
        <v>796</v>
      </c>
      <c r="P864" s="130" t="s">
        <v>1957</v>
      </c>
      <c r="Q864" s="136"/>
      <c r="R864" s="140"/>
      <c r="S864" s="289"/>
      <c r="T864" s="140"/>
      <c r="U864" s="142">
        <v>2011</v>
      </c>
      <c r="V864" s="143" t="s">
        <v>2751</v>
      </c>
    </row>
    <row r="865" spans="1:22" s="107" customFormat="1" ht="47.25" customHeight="1">
      <c r="A865" s="129" t="s">
        <v>674</v>
      </c>
      <c r="B865" s="130" t="s">
        <v>1928</v>
      </c>
      <c r="C865" s="131" t="s">
        <v>2301</v>
      </c>
      <c r="D865" s="132" t="s">
        <v>2736</v>
      </c>
      <c r="E865" s="132" t="s">
        <v>2733</v>
      </c>
      <c r="F865" s="130" t="s">
        <v>1932</v>
      </c>
      <c r="G865" s="134">
        <v>0</v>
      </c>
      <c r="H865" s="135">
        <v>751000000</v>
      </c>
      <c r="I865" s="136" t="s">
        <v>1933</v>
      </c>
      <c r="J865" s="137" t="s">
        <v>25</v>
      </c>
      <c r="K865" s="136" t="s">
        <v>2214</v>
      </c>
      <c r="L865" s="130" t="s">
        <v>1936</v>
      </c>
      <c r="M865" s="130" t="s">
        <v>2735</v>
      </c>
      <c r="N865" s="130" t="s">
        <v>2734</v>
      </c>
      <c r="O865" s="138">
        <v>796</v>
      </c>
      <c r="P865" s="130" t="s">
        <v>1957</v>
      </c>
      <c r="Q865" s="136">
        <v>1</v>
      </c>
      <c r="S865" s="140"/>
      <c r="T865" s="140"/>
      <c r="U865" s="142">
        <v>2011</v>
      </c>
      <c r="V865" s="143"/>
    </row>
    <row r="866" spans="1:22" s="107" customFormat="1" ht="47.25" customHeight="1">
      <c r="A866" s="129" t="s">
        <v>2737</v>
      </c>
      <c r="B866" s="130" t="s">
        <v>1928</v>
      </c>
      <c r="C866" s="131" t="s">
        <v>2301</v>
      </c>
      <c r="D866" s="132" t="s">
        <v>2736</v>
      </c>
      <c r="E866" s="132" t="s">
        <v>2733</v>
      </c>
      <c r="F866" s="130" t="s">
        <v>1932</v>
      </c>
      <c r="G866" s="134">
        <v>0</v>
      </c>
      <c r="H866" s="135">
        <v>751000000</v>
      </c>
      <c r="I866" s="136" t="s">
        <v>1933</v>
      </c>
      <c r="J866" s="137" t="s">
        <v>25</v>
      </c>
      <c r="K866" s="136" t="s">
        <v>2214</v>
      </c>
      <c r="L866" s="130" t="s">
        <v>1936</v>
      </c>
      <c r="M866" s="130" t="s">
        <v>2735</v>
      </c>
      <c r="N866" s="130" t="s">
        <v>2734</v>
      </c>
      <c r="O866" s="138">
        <v>796</v>
      </c>
      <c r="P866" s="130" t="s">
        <v>1957</v>
      </c>
      <c r="Q866" s="136">
        <v>5</v>
      </c>
      <c r="R866" s="140">
        <v>10714285</v>
      </c>
      <c r="S866" s="289">
        <f>53571428+12420000</f>
        <v>65991428</v>
      </c>
      <c r="T866" s="140">
        <f>S866*1.12</f>
        <v>73910399.36000001</v>
      </c>
      <c r="U866" s="142">
        <v>2011</v>
      </c>
      <c r="V866" s="143"/>
    </row>
    <row r="867" spans="1:22" s="107" customFormat="1" ht="47.25" customHeight="1">
      <c r="A867" s="129" t="s">
        <v>675</v>
      </c>
      <c r="B867" s="130" t="s">
        <v>1928</v>
      </c>
      <c r="C867" s="263" t="s">
        <v>1012</v>
      </c>
      <c r="D867" s="132" t="s">
        <v>2749</v>
      </c>
      <c r="E867" s="132" t="s">
        <v>2749</v>
      </c>
      <c r="F867" s="130" t="s">
        <v>1932</v>
      </c>
      <c r="G867" s="134">
        <v>0</v>
      </c>
      <c r="H867" s="135">
        <v>751000000</v>
      </c>
      <c r="I867" s="136" t="s">
        <v>1933</v>
      </c>
      <c r="J867" s="137" t="s">
        <v>25</v>
      </c>
      <c r="K867" s="136" t="s">
        <v>2214</v>
      </c>
      <c r="L867" s="130" t="s">
        <v>2215</v>
      </c>
      <c r="M867" s="130" t="s">
        <v>25</v>
      </c>
      <c r="N867" s="130">
        <v>0</v>
      </c>
      <c r="O867" s="138">
        <v>112</v>
      </c>
      <c r="P867" s="130" t="s">
        <v>770</v>
      </c>
      <c r="Q867" s="136">
        <v>4800</v>
      </c>
      <c r="R867" s="140">
        <f>S867/Q867</f>
        <v>147.32145833333334</v>
      </c>
      <c r="S867" s="289">
        <v>707143</v>
      </c>
      <c r="T867" s="140">
        <f>S867*1.12</f>
        <v>792000.16</v>
      </c>
      <c r="U867" s="142">
        <v>2011</v>
      </c>
      <c r="V867" s="143"/>
    </row>
    <row r="868" spans="1:22" s="107" customFormat="1" ht="47.25" customHeight="1">
      <c r="A868" s="129" t="s">
        <v>677</v>
      </c>
      <c r="B868" s="130" t="s">
        <v>1928</v>
      </c>
      <c r="C868" s="263"/>
      <c r="D868" s="132" t="s">
        <v>2739</v>
      </c>
      <c r="E868" s="132" t="s">
        <v>2739</v>
      </c>
      <c r="F868" s="130" t="s">
        <v>1932</v>
      </c>
      <c r="G868" s="134">
        <v>0</v>
      </c>
      <c r="H868" s="135">
        <v>751000000</v>
      </c>
      <c r="I868" s="136" t="s">
        <v>1933</v>
      </c>
      <c r="J868" s="137" t="s">
        <v>896</v>
      </c>
      <c r="K868" s="136" t="s">
        <v>2740</v>
      </c>
      <c r="L868" s="130" t="s">
        <v>1936</v>
      </c>
      <c r="M868" s="130" t="s">
        <v>2732</v>
      </c>
      <c r="N868" s="130" t="s">
        <v>2734</v>
      </c>
      <c r="O868" s="138">
        <v>796</v>
      </c>
      <c r="P868" s="130" t="s">
        <v>1957</v>
      </c>
      <c r="Q868" s="136">
        <v>10</v>
      </c>
      <c r="R868" s="140">
        <f>S868/Q868</f>
        <v>2325000</v>
      </c>
      <c r="S868" s="289">
        <v>23250000</v>
      </c>
      <c r="T868" s="140">
        <f>S868*1.12</f>
        <v>26040000.000000004</v>
      </c>
      <c r="U868" s="142">
        <v>2011</v>
      </c>
      <c r="V868" s="143"/>
    </row>
    <row r="869" spans="1:22" s="301" customFormat="1" ht="19.5" thickBot="1">
      <c r="A869" s="290" t="s">
        <v>114</v>
      </c>
      <c r="B869" s="291"/>
      <c r="C869" s="292"/>
      <c r="D869" s="293"/>
      <c r="E869" s="294"/>
      <c r="F869" s="295"/>
      <c r="G869" s="296"/>
      <c r="H869" s="295"/>
      <c r="I869" s="295"/>
      <c r="J869" s="295"/>
      <c r="K869" s="295"/>
      <c r="L869" s="295"/>
      <c r="M869" s="295"/>
      <c r="N869" s="295"/>
      <c r="O869" s="297"/>
      <c r="P869" s="295"/>
      <c r="Q869" s="298" t="s">
        <v>115</v>
      </c>
      <c r="R869" s="299"/>
      <c r="S869" s="300">
        <f>SUM(S16:S868)</f>
        <v>40699324494.36494</v>
      </c>
      <c r="T869" s="300">
        <f>SUM(T16:T868)</f>
        <v>45492113513.68875</v>
      </c>
      <c r="U869" s="300"/>
      <c r="V869" s="300">
        <f>SUM(V16:V811)</f>
        <v>0</v>
      </c>
    </row>
    <row r="870" spans="1:22" s="58" customFormat="1" ht="18.75">
      <c r="A870" s="64" t="s">
        <v>116</v>
      </c>
      <c r="B870" s="65"/>
      <c r="C870" s="66"/>
      <c r="D870" s="67"/>
      <c r="E870" s="52"/>
      <c r="F870" s="53"/>
      <c r="G870" s="68"/>
      <c r="H870" s="64"/>
      <c r="I870" s="64"/>
      <c r="J870" s="53"/>
      <c r="K870" s="64"/>
      <c r="L870" s="53"/>
      <c r="M870" s="64"/>
      <c r="N870" s="64"/>
      <c r="O870" s="64"/>
      <c r="P870" s="53"/>
      <c r="Q870" s="54"/>
      <c r="R870" s="55"/>
      <c r="S870" s="55"/>
      <c r="T870" s="56"/>
      <c r="U870" s="57"/>
      <c r="V870" s="69"/>
    </row>
    <row r="871" spans="1:22" s="160" customFormat="1" ht="37.5" customHeight="1">
      <c r="A871" s="129" t="s">
        <v>117</v>
      </c>
      <c r="B871" s="130" t="s">
        <v>1928</v>
      </c>
      <c r="C871" s="131" t="s">
        <v>1854</v>
      </c>
      <c r="D871" s="132" t="s">
        <v>118</v>
      </c>
      <c r="E871" s="152" t="s">
        <v>1931</v>
      </c>
      <c r="F871" s="130" t="s">
        <v>1932</v>
      </c>
      <c r="G871" s="134">
        <v>0</v>
      </c>
      <c r="H871" s="135">
        <v>751000000</v>
      </c>
      <c r="I871" s="136" t="s">
        <v>1933</v>
      </c>
      <c r="J871" s="137" t="s">
        <v>1934</v>
      </c>
      <c r="K871" s="179" t="s">
        <v>1935</v>
      </c>
      <c r="L871" s="130" t="s">
        <v>1936</v>
      </c>
      <c r="M871" s="130" t="s">
        <v>1937</v>
      </c>
      <c r="N871" s="130">
        <v>0</v>
      </c>
      <c r="O871" s="138"/>
      <c r="P871" s="130" t="s">
        <v>1938</v>
      </c>
      <c r="Q871" s="139">
        <v>20</v>
      </c>
      <c r="R871" s="140"/>
      <c r="S871" s="140">
        <v>559217325.855</v>
      </c>
      <c r="T871" s="140">
        <f aca="true" t="shared" si="70" ref="T871:T897">S871*1.12</f>
        <v>626323404.9576001</v>
      </c>
      <c r="U871" s="139">
        <v>2010</v>
      </c>
      <c r="V871" s="143"/>
    </row>
    <row r="872" spans="1:22" s="160" customFormat="1" ht="37.5" customHeight="1">
      <c r="A872" s="129" t="s">
        <v>119</v>
      </c>
      <c r="B872" s="130" t="s">
        <v>1928</v>
      </c>
      <c r="C872" s="131" t="s">
        <v>1854</v>
      </c>
      <c r="D872" s="132" t="s">
        <v>120</v>
      </c>
      <c r="E872" s="152" t="s">
        <v>1931</v>
      </c>
      <c r="F872" s="130" t="s">
        <v>1932</v>
      </c>
      <c r="G872" s="134">
        <v>0</v>
      </c>
      <c r="H872" s="135">
        <v>751000000</v>
      </c>
      <c r="I872" s="136" t="s">
        <v>1933</v>
      </c>
      <c r="J872" s="137" t="s">
        <v>1934</v>
      </c>
      <c r="K872" s="179" t="s">
        <v>1935</v>
      </c>
      <c r="L872" s="130" t="s">
        <v>1936</v>
      </c>
      <c r="M872" s="130" t="s">
        <v>1937</v>
      </c>
      <c r="N872" s="130">
        <v>0</v>
      </c>
      <c r="O872" s="138"/>
      <c r="P872" s="130" t="s">
        <v>1938</v>
      </c>
      <c r="Q872" s="139">
        <v>20</v>
      </c>
      <c r="R872" s="140"/>
      <c r="S872" s="140">
        <v>745454783.5200002</v>
      </c>
      <c r="T872" s="140">
        <f t="shared" si="70"/>
        <v>834909357.5424004</v>
      </c>
      <c r="U872" s="139">
        <v>2010</v>
      </c>
      <c r="V872" s="143"/>
    </row>
    <row r="873" spans="1:22" s="160" customFormat="1" ht="37.5" customHeight="1">
      <c r="A873" s="129" t="s">
        <v>121</v>
      </c>
      <c r="B873" s="130" t="s">
        <v>1928</v>
      </c>
      <c r="C873" s="131" t="s">
        <v>1854</v>
      </c>
      <c r="D873" s="132" t="s">
        <v>122</v>
      </c>
      <c r="E873" s="152" t="s">
        <v>1931</v>
      </c>
      <c r="F873" s="130" t="s">
        <v>1932</v>
      </c>
      <c r="G873" s="134">
        <v>0</v>
      </c>
      <c r="H873" s="135">
        <v>751000000</v>
      </c>
      <c r="I873" s="136" t="s">
        <v>1933</v>
      </c>
      <c r="J873" s="137" t="s">
        <v>1934</v>
      </c>
      <c r="K873" s="179" t="s">
        <v>1935</v>
      </c>
      <c r="L873" s="130" t="s">
        <v>1936</v>
      </c>
      <c r="M873" s="130" t="s">
        <v>1937</v>
      </c>
      <c r="N873" s="130">
        <v>0</v>
      </c>
      <c r="O873" s="138"/>
      <c r="P873" s="130" t="s">
        <v>1938</v>
      </c>
      <c r="Q873" s="139">
        <v>3</v>
      </c>
      <c r="R873" s="140"/>
      <c r="S873" s="140">
        <v>151031967.35999998</v>
      </c>
      <c r="T873" s="140">
        <f t="shared" si="70"/>
        <v>169155803.4432</v>
      </c>
      <c r="U873" s="139">
        <v>2010</v>
      </c>
      <c r="V873" s="143"/>
    </row>
    <row r="874" spans="1:22" s="160" customFormat="1" ht="37.5" customHeight="1">
      <c r="A874" s="129" t="s">
        <v>123</v>
      </c>
      <c r="B874" s="130" t="s">
        <v>1928</v>
      </c>
      <c r="C874" s="131" t="s">
        <v>124</v>
      </c>
      <c r="D874" s="132" t="s">
        <v>125</v>
      </c>
      <c r="E874" s="152" t="s">
        <v>1931</v>
      </c>
      <c r="F874" s="130" t="s">
        <v>1932</v>
      </c>
      <c r="G874" s="134">
        <v>0</v>
      </c>
      <c r="H874" s="135">
        <v>751000000</v>
      </c>
      <c r="I874" s="136" t="s">
        <v>1933</v>
      </c>
      <c r="J874" s="137" t="s">
        <v>1934</v>
      </c>
      <c r="K874" s="179" t="s">
        <v>1935</v>
      </c>
      <c r="L874" s="130" t="s">
        <v>1936</v>
      </c>
      <c r="M874" s="130" t="s">
        <v>1937</v>
      </c>
      <c r="N874" s="130">
        <v>0</v>
      </c>
      <c r="O874" s="138"/>
      <c r="P874" s="130"/>
      <c r="Q874" s="139" t="s">
        <v>126</v>
      </c>
      <c r="R874" s="140"/>
      <c r="S874" s="140">
        <v>273111631</v>
      </c>
      <c r="T874" s="140">
        <f t="shared" si="70"/>
        <v>305885026.72</v>
      </c>
      <c r="U874" s="139">
        <v>2010</v>
      </c>
      <c r="V874" s="143"/>
    </row>
    <row r="875" spans="1:22" s="160" customFormat="1" ht="37.5" customHeight="1">
      <c r="A875" s="129" t="s">
        <v>127</v>
      </c>
      <c r="B875" s="130" t="s">
        <v>1928</v>
      </c>
      <c r="C875" s="131" t="s">
        <v>1943</v>
      </c>
      <c r="D875" s="132" t="s">
        <v>128</v>
      </c>
      <c r="E875" s="152" t="s">
        <v>1931</v>
      </c>
      <c r="F875" s="130" t="s">
        <v>1932</v>
      </c>
      <c r="G875" s="134">
        <v>0</v>
      </c>
      <c r="H875" s="135">
        <v>751000000</v>
      </c>
      <c r="I875" s="136" t="s">
        <v>1933</v>
      </c>
      <c r="J875" s="137" t="s">
        <v>1934</v>
      </c>
      <c r="K875" s="179" t="s">
        <v>1935</v>
      </c>
      <c r="L875" s="130" t="s">
        <v>1936</v>
      </c>
      <c r="M875" s="130" t="s">
        <v>1937</v>
      </c>
      <c r="N875" s="130">
        <v>0</v>
      </c>
      <c r="O875" s="138"/>
      <c r="P875" s="130" t="s">
        <v>1938</v>
      </c>
      <c r="Q875" s="139">
        <v>25</v>
      </c>
      <c r="R875" s="140"/>
      <c r="S875" s="140">
        <v>2839262985.669572</v>
      </c>
      <c r="T875" s="140">
        <f t="shared" si="70"/>
        <v>3179974543.9499207</v>
      </c>
      <c r="U875" s="139">
        <v>2010</v>
      </c>
      <c r="V875" s="143"/>
    </row>
    <row r="876" spans="1:22" s="160" customFormat="1" ht="37.5" customHeight="1">
      <c r="A876" s="129" t="s">
        <v>129</v>
      </c>
      <c r="B876" s="130" t="s">
        <v>1928</v>
      </c>
      <c r="C876" s="131" t="s">
        <v>1854</v>
      </c>
      <c r="D876" s="132" t="s">
        <v>130</v>
      </c>
      <c r="E876" s="152" t="s">
        <v>1931</v>
      </c>
      <c r="F876" s="130" t="s">
        <v>1932</v>
      </c>
      <c r="G876" s="134">
        <v>0</v>
      </c>
      <c r="H876" s="135">
        <v>751000000</v>
      </c>
      <c r="I876" s="136" t="s">
        <v>1933</v>
      </c>
      <c r="J876" s="137" t="s">
        <v>1934</v>
      </c>
      <c r="K876" s="179" t="s">
        <v>1935</v>
      </c>
      <c r="L876" s="130" t="s">
        <v>1936</v>
      </c>
      <c r="M876" s="130" t="s">
        <v>1937</v>
      </c>
      <c r="N876" s="130">
        <v>0</v>
      </c>
      <c r="O876" s="138"/>
      <c r="P876" s="130" t="s">
        <v>1938</v>
      </c>
      <c r="Q876" s="139">
        <v>2</v>
      </c>
      <c r="R876" s="140"/>
      <c r="S876" s="140">
        <v>44983016.36577377</v>
      </c>
      <c r="T876" s="140">
        <f t="shared" si="70"/>
        <v>50380978.32966662</v>
      </c>
      <c r="U876" s="139">
        <v>2010</v>
      </c>
      <c r="V876" s="143"/>
    </row>
    <row r="877" spans="1:22" s="107" customFormat="1" ht="37.5" customHeight="1">
      <c r="A877" s="129" t="s">
        <v>131</v>
      </c>
      <c r="B877" s="130" t="s">
        <v>1928</v>
      </c>
      <c r="C877" s="131" t="s">
        <v>1854</v>
      </c>
      <c r="D877" s="132" t="s">
        <v>132</v>
      </c>
      <c r="E877" s="152" t="s">
        <v>133</v>
      </c>
      <c r="F877" s="130" t="s">
        <v>1932</v>
      </c>
      <c r="G877" s="134">
        <v>0</v>
      </c>
      <c r="H877" s="135">
        <v>751000000</v>
      </c>
      <c r="I877" s="136" t="s">
        <v>1933</v>
      </c>
      <c r="J877" s="302" t="s">
        <v>2251</v>
      </c>
      <c r="K877" s="130" t="s">
        <v>1935</v>
      </c>
      <c r="L877" s="130" t="s">
        <v>1936</v>
      </c>
      <c r="M877" s="130" t="s">
        <v>1947</v>
      </c>
      <c r="N877" s="130">
        <v>0</v>
      </c>
      <c r="O877" s="130"/>
      <c r="P877" s="130" t="s">
        <v>1938</v>
      </c>
      <c r="Q877" s="139">
        <v>5</v>
      </c>
      <c r="R877" s="140"/>
      <c r="S877" s="140">
        <v>4310270232.496111</v>
      </c>
      <c r="T877" s="140">
        <f t="shared" si="70"/>
        <v>4827502660.395645</v>
      </c>
      <c r="U877" s="130">
        <v>2010</v>
      </c>
      <c r="V877" s="141"/>
    </row>
    <row r="878" spans="1:22" s="107" customFormat="1" ht="37.5" customHeight="1">
      <c r="A878" s="129" t="s">
        <v>134</v>
      </c>
      <c r="B878" s="130" t="s">
        <v>1928</v>
      </c>
      <c r="C878" s="131" t="s">
        <v>1854</v>
      </c>
      <c r="D878" s="132" t="s">
        <v>135</v>
      </c>
      <c r="E878" s="152" t="s">
        <v>133</v>
      </c>
      <c r="F878" s="130" t="s">
        <v>1932</v>
      </c>
      <c r="G878" s="134">
        <v>0</v>
      </c>
      <c r="H878" s="135">
        <v>751000000</v>
      </c>
      <c r="I878" s="136" t="s">
        <v>1933</v>
      </c>
      <c r="J878" s="302" t="s">
        <v>2251</v>
      </c>
      <c r="K878" s="130" t="s">
        <v>1935</v>
      </c>
      <c r="L878" s="130" t="s">
        <v>1936</v>
      </c>
      <c r="M878" s="130" t="s">
        <v>1947</v>
      </c>
      <c r="N878" s="130">
        <v>0</v>
      </c>
      <c r="O878" s="130"/>
      <c r="P878" s="130" t="s">
        <v>1938</v>
      </c>
      <c r="Q878" s="139">
        <v>2</v>
      </c>
      <c r="R878" s="140"/>
      <c r="S878" s="140">
        <v>1113831157.2857141</v>
      </c>
      <c r="T878" s="140">
        <f t="shared" si="70"/>
        <v>1247490896.1599998</v>
      </c>
      <c r="U878" s="139">
        <v>2010</v>
      </c>
      <c r="V878" s="141"/>
    </row>
    <row r="879" spans="1:22" s="107" customFormat="1" ht="37.5" customHeight="1">
      <c r="A879" s="129" t="s">
        <v>136</v>
      </c>
      <c r="B879" s="130" t="s">
        <v>1928</v>
      </c>
      <c r="C879" s="131" t="s">
        <v>1854</v>
      </c>
      <c r="D879" s="132" t="s">
        <v>137</v>
      </c>
      <c r="E879" s="152" t="s">
        <v>133</v>
      </c>
      <c r="F879" s="130" t="s">
        <v>1932</v>
      </c>
      <c r="G879" s="134">
        <v>0</v>
      </c>
      <c r="H879" s="135">
        <v>751000000</v>
      </c>
      <c r="I879" s="136" t="s">
        <v>1933</v>
      </c>
      <c r="J879" s="302" t="s">
        <v>2251</v>
      </c>
      <c r="K879" s="130" t="s">
        <v>1935</v>
      </c>
      <c r="L879" s="130" t="s">
        <v>1936</v>
      </c>
      <c r="M879" s="130" t="s">
        <v>1947</v>
      </c>
      <c r="N879" s="130">
        <v>0</v>
      </c>
      <c r="O879" s="130"/>
      <c r="P879" s="130" t="s">
        <v>1938</v>
      </c>
      <c r="Q879" s="139">
        <v>2</v>
      </c>
      <c r="R879" s="140"/>
      <c r="S879" s="140">
        <v>281636559.9631578</v>
      </c>
      <c r="T879" s="140">
        <f t="shared" si="70"/>
        <v>315432947.15873677</v>
      </c>
      <c r="U879" s="139">
        <v>2010</v>
      </c>
      <c r="V879" s="141"/>
    </row>
    <row r="880" spans="1:22" s="107" customFormat="1" ht="37.5" customHeight="1">
      <c r="A880" s="129" t="s">
        <v>138</v>
      </c>
      <c r="B880" s="130" t="s">
        <v>1928</v>
      </c>
      <c r="C880" s="131" t="s">
        <v>1854</v>
      </c>
      <c r="D880" s="132" t="s">
        <v>139</v>
      </c>
      <c r="E880" s="152" t="s">
        <v>1931</v>
      </c>
      <c r="F880" s="130" t="s">
        <v>1932</v>
      </c>
      <c r="G880" s="134">
        <v>0</v>
      </c>
      <c r="H880" s="135">
        <v>751000000</v>
      </c>
      <c r="I880" s="136" t="s">
        <v>1933</v>
      </c>
      <c r="J880" s="137" t="s">
        <v>2594</v>
      </c>
      <c r="K880" s="179" t="s">
        <v>1935</v>
      </c>
      <c r="L880" s="130" t="s">
        <v>1936</v>
      </c>
      <c r="M880" s="130" t="s">
        <v>1937</v>
      </c>
      <c r="N880" s="130">
        <v>0</v>
      </c>
      <c r="O880" s="138"/>
      <c r="P880" s="130"/>
      <c r="Q880" s="139"/>
      <c r="R880" s="140"/>
      <c r="S880" s="140">
        <f>75000000</f>
        <v>75000000</v>
      </c>
      <c r="T880" s="140">
        <f t="shared" si="70"/>
        <v>84000000.00000001</v>
      </c>
      <c r="U880" s="139">
        <v>2011</v>
      </c>
      <c r="V880" s="143"/>
    </row>
    <row r="881" spans="1:22" s="107" customFormat="1" ht="37.5" customHeight="1">
      <c r="A881" s="129" t="s">
        <v>140</v>
      </c>
      <c r="B881" s="130" t="s">
        <v>1928</v>
      </c>
      <c r="C881" s="131" t="s">
        <v>1854</v>
      </c>
      <c r="D881" s="132" t="s">
        <v>141</v>
      </c>
      <c r="E881" s="152" t="s">
        <v>1931</v>
      </c>
      <c r="F881" s="130" t="s">
        <v>1932</v>
      </c>
      <c r="G881" s="134">
        <v>0</v>
      </c>
      <c r="H881" s="135">
        <v>751000000</v>
      </c>
      <c r="I881" s="136" t="s">
        <v>1933</v>
      </c>
      <c r="J881" s="137" t="s">
        <v>2594</v>
      </c>
      <c r="K881" s="179" t="s">
        <v>1935</v>
      </c>
      <c r="L881" s="130" t="s">
        <v>1936</v>
      </c>
      <c r="M881" s="130" t="s">
        <v>1937</v>
      </c>
      <c r="N881" s="130">
        <v>0</v>
      </c>
      <c r="O881" s="138"/>
      <c r="P881" s="130"/>
      <c r="Q881" s="139"/>
      <c r="R881" s="140"/>
      <c r="S881" s="140">
        <v>37500000</v>
      </c>
      <c r="T881" s="140">
        <f t="shared" si="70"/>
        <v>42000000.00000001</v>
      </c>
      <c r="U881" s="139">
        <v>2011</v>
      </c>
      <c r="V881" s="143"/>
    </row>
    <row r="882" spans="1:22" s="168" customFormat="1" ht="37.5" customHeight="1">
      <c r="A882" s="129" t="s">
        <v>142</v>
      </c>
      <c r="B882" s="130" t="s">
        <v>1928</v>
      </c>
      <c r="C882" s="131" t="s">
        <v>143</v>
      </c>
      <c r="D882" s="132" t="s">
        <v>144</v>
      </c>
      <c r="E882" s="152" t="s">
        <v>144</v>
      </c>
      <c r="F882" s="130" t="s">
        <v>1932</v>
      </c>
      <c r="G882" s="134">
        <v>0</v>
      </c>
      <c r="H882" s="135">
        <v>751000000</v>
      </c>
      <c r="I882" s="136" t="s">
        <v>1933</v>
      </c>
      <c r="J882" s="130" t="s">
        <v>2251</v>
      </c>
      <c r="K882" s="130" t="s">
        <v>2214</v>
      </c>
      <c r="L882" s="130"/>
      <c r="M882" s="130" t="s">
        <v>1947</v>
      </c>
      <c r="N882" s="130">
        <v>0</v>
      </c>
      <c r="O882" s="138"/>
      <c r="P882" s="130"/>
      <c r="Q882" s="139"/>
      <c r="R882" s="140"/>
      <c r="S882" s="140">
        <f>45000*150</f>
        <v>6750000</v>
      </c>
      <c r="T882" s="140">
        <f t="shared" si="70"/>
        <v>7560000.000000001</v>
      </c>
      <c r="U882" s="139">
        <v>2011</v>
      </c>
      <c r="V882" s="141"/>
    </row>
    <row r="883" spans="1:22" s="168" customFormat="1" ht="37.5" customHeight="1">
      <c r="A883" s="129" t="s">
        <v>1883</v>
      </c>
      <c r="B883" s="130"/>
      <c r="C883" s="131"/>
      <c r="D883" s="132" t="s">
        <v>144</v>
      </c>
      <c r="E883" s="152" t="s">
        <v>144</v>
      </c>
      <c r="F883" s="130" t="s">
        <v>1789</v>
      </c>
      <c r="G883" s="134">
        <v>0</v>
      </c>
      <c r="H883" s="135">
        <v>751000000</v>
      </c>
      <c r="I883" s="136" t="s">
        <v>1933</v>
      </c>
      <c r="J883" s="130" t="s">
        <v>896</v>
      </c>
      <c r="K883" s="130" t="s">
        <v>987</v>
      </c>
      <c r="L883" s="130"/>
      <c r="M883" s="130" t="s">
        <v>896</v>
      </c>
      <c r="N883" s="130">
        <v>0</v>
      </c>
      <c r="O883" s="138"/>
      <c r="P883" s="130"/>
      <c r="Q883" s="139"/>
      <c r="R883" s="140"/>
      <c r="S883" s="140">
        <v>2330000</v>
      </c>
      <c r="T883" s="140">
        <f>S883*1.12</f>
        <v>2609600.0000000005</v>
      </c>
      <c r="U883" s="139">
        <v>2011</v>
      </c>
      <c r="V883" s="141"/>
    </row>
    <row r="884" spans="1:22" s="107" customFormat="1" ht="37.5" customHeight="1">
      <c r="A884" s="129" t="s">
        <v>145</v>
      </c>
      <c r="B884" s="130" t="s">
        <v>1928</v>
      </c>
      <c r="C884" s="131" t="s">
        <v>143</v>
      </c>
      <c r="D884" s="132" t="s">
        <v>146</v>
      </c>
      <c r="E884" s="152" t="s">
        <v>146</v>
      </c>
      <c r="F884" s="130" t="s">
        <v>2262</v>
      </c>
      <c r="G884" s="134">
        <v>0</v>
      </c>
      <c r="H884" s="135">
        <v>751000000</v>
      </c>
      <c r="I884" s="136" t="s">
        <v>1933</v>
      </c>
      <c r="J884" s="130" t="s">
        <v>2594</v>
      </c>
      <c r="K884" s="130" t="s">
        <v>2214</v>
      </c>
      <c r="L884" s="130"/>
      <c r="M884" s="130" t="s">
        <v>1947</v>
      </c>
      <c r="N884" s="130">
        <v>0</v>
      </c>
      <c r="O884" s="130"/>
      <c r="P884" s="130"/>
      <c r="Q884" s="139"/>
      <c r="R884" s="140"/>
      <c r="S884" s="140">
        <f>20000*150</f>
        <v>3000000</v>
      </c>
      <c r="T884" s="140">
        <f t="shared" si="70"/>
        <v>3360000.0000000005</v>
      </c>
      <c r="U884" s="139">
        <v>2011</v>
      </c>
      <c r="V884" s="141"/>
    </row>
    <row r="885" spans="1:22" s="107" customFormat="1" ht="64.5" customHeight="1">
      <c r="A885" s="129" t="s">
        <v>147</v>
      </c>
      <c r="B885" s="130" t="s">
        <v>1928</v>
      </c>
      <c r="C885" s="131" t="s">
        <v>148</v>
      </c>
      <c r="D885" s="132" t="s">
        <v>149</v>
      </c>
      <c r="E885" s="152" t="s">
        <v>149</v>
      </c>
      <c r="F885" s="130" t="s">
        <v>1932</v>
      </c>
      <c r="G885" s="134">
        <v>60</v>
      </c>
      <c r="H885" s="135">
        <v>751000000</v>
      </c>
      <c r="I885" s="136" t="s">
        <v>1933</v>
      </c>
      <c r="J885" s="130" t="s">
        <v>1982</v>
      </c>
      <c r="K885" s="130" t="s">
        <v>2214</v>
      </c>
      <c r="L885" s="130"/>
      <c r="M885" s="130" t="s">
        <v>1947</v>
      </c>
      <c r="N885" s="130">
        <v>0</v>
      </c>
      <c r="O885" s="130"/>
      <c r="P885" s="130"/>
      <c r="Q885" s="139"/>
      <c r="R885" s="140"/>
      <c r="S885" s="140">
        <f>67300*150</f>
        <v>10095000</v>
      </c>
      <c r="T885" s="140">
        <f t="shared" si="70"/>
        <v>11306400.000000002</v>
      </c>
      <c r="U885" s="139">
        <v>2011</v>
      </c>
      <c r="V885" s="141"/>
    </row>
    <row r="886" spans="1:22" s="107" customFormat="1" ht="51.75" customHeight="1">
      <c r="A886" s="129" t="s">
        <v>150</v>
      </c>
      <c r="B886" s="130" t="s">
        <v>1928</v>
      </c>
      <c r="C886" s="131" t="s">
        <v>151</v>
      </c>
      <c r="D886" s="132" t="s">
        <v>152</v>
      </c>
      <c r="E886" s="152" t="s">
        <v>153</v>
      </c>
      <c r="F886" s="130" t="s">
        <v>1932</v>
      </c>
      <c r="G886" s="134">
        <v>0</v>
      </c>
      <c r="H886" s="135">
        <v>751000000</v>
      </c>
      <c r="I886" s="136" t="s">
        <v>1933</v>
      </c>
      <c r="J886" s="130" t="s">
        <v>1982</v>
      </c>
      <c r="K886" s="130" t="s">
        <v>2214</v>
      </c>
      <c r="L886" s="130"/>
      <c r="M886" s="130" t="s">
        <v>1947</v>
      </c>
      <c r="N886" s="130">
        <v>0</v>
      </c>
      <c r="O886" s="130"/>
      <c r="P886" s="130"/>
      <c r="Q886" s="139"/>
      <c r="R886" s="140"/>
      <c r="S886" s="140">
        <v>17490600</v>
      </c>
      <c r="T886" s="140">
        <f t="shared" si="70"/>
        <v>19589472.000000004</v>
      </c>
      <c r="U886" s="139">
        <v>2011</v>
      </c>
      <c r="V886" s="141"/>
    </row>
    <row r="887" spans="1:22" s="107" customFormat="1" ht="62.25" customHeight="1">
      <c r="A887" s="129" t="s">
        <v>154</v>
      </c>
      <c r="B887" s="130" t="s">
        <v>1928</v>
      </c>
      <c r="C887" s="131" t="s">
        <v>155</v>
      </c>
      <c r="D887" s="132" t="s">
        <v>156</v>
      </c>
      <c r="E887" s="152" t="s">
        <v>157</v>
      </c>
      <c r="F887" s="130" t="s">
        <v>2262</v>
      </c>
      <c r="G887" s="134">
        <v>0</v>
      </c>
      <c r="H887" s="135">
        <v>751000000</v>
      </c>
      <c r="I887" s="136" t="s">
        <v>1933</v>
      </c>
      <c r="J887" s="130" t="s">
        <v>1982</v>
      </c>
      <c r="K887" s="130" t="s">
        <v>686</v>
      </c>
      <c r="L887" s="130"/>
      <c r="M887" s="130" t="s">
        <v>1947</v>
      </c>
      <c r="N887" s="130">
        <v>0</v>
      </c>
      <c r="O887" s="130"/>
      <c r="P887" s="130"/>
      <c r="Q887" s="139"/>
      <c r="R887" s="140"/>
      <c r="S887" s="140">
        <v>5259600</v>
      </c>
      <c r="T887" s="140">
        <f t="shared" si="70"/>
        <v>5890752.000000001</v>
      </c>
      <c r="U887" s="139">
        <v>2011</v>
      </c>
      <c r="V887" s="141"/>
    </row>
    <row r="888" spans="1:22" s="107" customFormat="1" ht="63" customHeight="1">
      <c r="A888" s="129" t="s">
        <v>158</v>
      </c>
      <c r="B888" s="130" t="s">
        <v>1928</v>
      </c>
      <c r="C888" s="131" t="s">
        <v>159</v>
      </c>
      <c r="D888" s="132" t="s">
        <v>160</v>
      </c>
      <c r="E888" s="152" t="s">
        <v>161</v>
      </c>
      <c r="F888" s="130" t="s">
        <v>2262</v>
      </c>
      <c r="G888" s="134">
        <v>0</v>
      </c>
      <c r="H888" s="135">
        <v>751000000</v>
      </c>
      <c r="I888" s="136" t="s">
        <v>1933</v>
      </c>
      <c r="J888" s="130" t="s">
        <v>1982</v>
      </c>
      <c r="K888" s="130" t="s">
        <v>2214</v>
      </c>
      <c r="L888" s="130"/>
      <c r="M888" s="130" t="s">
        <v>1947</v>
      </c>
      <c r="N888" s="130">
        <v>0</v>
      </c>
      <c r="O888" s="130"/>
      <c r="P888" s="130"/>
      <c r="Q888" s="139"/>
      <c r="R888" s="140"/>
      <c r="S888" s="140">
        <v>3344400</v>
      </c>
      <c r="T888" s="140">
        <f t="shared" si="70"/>
        <v>3745728.0000000005</v>
      </c>
      <c r="U888" s="139">
        <v>2011</v>
      </c>
      <c r="V888" s="141"/>
    </row>
    <row r="889" spans="1:22" s="107" customFormat="1" ht="37.5" customHeight="1">
      <c r="A889" s="129" t="s">
        <v>162</v>
      </c>
      <c r="B889" s="130" t="s">
        <v>1928</v>
      </c>
      <c r="C889" s="131" t="s">
        <v>163</v>
      </c>
      <c r="D889" s="132" t="s">
        <v>164</v>
      </c>
      <c r="E889" s="152" t="s">
        <v>164</v>
      </c>
      <c r="F889" s="130" t="s">
        <v>2262</v>
      </c>
      <c r="G889" s="134">
        <v>0</v>
      </c>
      <c r="H889" s="135">
        <v>751000000</v>
      </c>
      <c r="I889" s="136" t="s">
        <v>1933</v>
      </c>
      <c r="J889" s="130" t="s">
        <v>1982</v>
      </c>
      <c r="K889" s="130" t="s">
        <v>2214</v>
      </c>
      <c r="L889" s="130"/>
      <c r="M889" s="130" t="s">
        <v>1947</v>
      </c>
      <c r="N889" s="130">
        <v>0</v>
      </c>
      <c r="O889" s="130"/>
      <c r="P889" s="130"/>
      <c r="Q889" s="139"/>
      <c r="R889" s="140"/>
      <c r="S889" s="140">
        <v>2118000</v>
      </c>
      <c r="T889" s="140">
        <f t="shared" si="70"/>
        <v>2372160</v>
      </c>
      <c r="U889" s="139">
        <v>2011</v>
      </c>
      <c r="V889" s="141"/>
    </row>
    <row r="890" spans="1:22" s="107" customFormat="1" ht="37.5" customHeight="1">
      <c r="A890" s="129" t="s">
        <v>165</v>
      </c>
      <c r="B890" s="130" t="s">
        <v>1928</v>
      </c>
      <c r="C890" s="131" t="s">
        <v>1854</v>
      </c>
      <c r="D890" s="132" t="s">
        <v>166</v>
      </c>
      <c r="E890" s="132" t="s">
        <v>167</v>
      </c>
      <c r="F890" s="130" t="s">
        <v>1932</v>
      </c>
      <c r="G890" s="134">
        <v>0</v>
      </c>
      <c r="H890" s="135">
        <v>751000000</v>
      </c>
      <c r="I890" s="136" t="s">
        <v>1933</v>
      </c>
      <c r="J890" s="130" t="s">
        <v>2475</v>
      </c>
      <c r="K890" s="179" t="s">
        <v>1935</v>
      </c>
      <c r="L890" s="130" t="s">
        <v>21</v>
      </c>
      <c r="M890" s="130" t="s">
        <v>1844</v>
      </c>
      <c r="N890" s="130">
        <v>0</v>
      </c>
      <c r="O890" s="130"/>
      <c r="P890" s="130" t="s">
        <v>168</v>
      </c>
      <c r="Q890" s="139">
        <v>2</v>
      </c>
      <c r="R890" s="140">
        <v>14978352.5</v>
      </c>
      <c r="S890" s="140">
        <f>R890*Q890</f>
        <v>29956705</v>
      </c>
      <c r="T890" s="140">
        <f t="shared" si="70"/>
        <v>33551509.6</v>
      </c>
      <c r="U890" s="139">
        <v>2011</v>
      </c>
      <c r="V890" s="141"/>
    </row>
    <row r="891" spans="1:22" s="107" customFormat="1" ht="37.5" customHeight="1">
      <c r="A891" s="129" t="s">
        <v>169</v>
      </c>
      <c r="B891" s="130" t="s">
        <v>1928</v>
      </c>
      <c r="C891" s="131" t="s">
        <v>1854</v>
      </c>
      <c r="D891" s="303" t="s">
        <v>170</v>
      </c>
      <c r="E891" s="303" t="s">
        <v>171</v>
      </c>
      <c r="F891" s="130" t="s">
        <v>1932</v>
      </c>
      <c r="G891" s="134">
        <v>0</v>
      </c>
      <c r="H891" s="135">
        <v>751000000</v>
      </c>
      <c r="I891" s="136" t="s">
        <v>1933</v>
      </c>
      <c r="J891" s="130" t="s">
        <v>2475</v>
      </c>
      <c r="K891" s="179" t="s">
        <v>1935</v>
      </c>
      <c r="L891" s="130" t="s">
        <v>21</v>
      </c>
      <c r="M891" s="130" t="s">
        <v>1844</v>
      </c>
      <c r="N891" s="130">
        <v>0</v>
      </c>
      <c r="O891" s="130"/>
      <c r="P891" s="130" t="s">
        <v>168</v>
      </c>
      <c r="Q891" s="139">
        <v>2</v>
      </c>
      <c r="R891" s="140">
        <v>73703004.5</v>
      </c>
      <c r="S891" s="140">
        <f>R891*Q891</f>
        <v>147406009</v>
      </c>
      <c r="T891" s="140">
        <f t="shared" si="70"/>
        <v>165094730.08</v>
      </c>
      <c r="U891" s="139">
        <v>2011</v>
      </c>
      <c r="V891" s="141"/>
    </row>
    <row r="892" spans="1:22" s="107" customFormat="1" ht="54.75" customHeight="1">
      <c r="A892" s="129" t="s">
        <v>172</v>
      </c>
      <c r="B892" s="130" t="s">
        <v>1928</v>
      </c>
      <c r="C892" s="131" t="s">
        <v>1854</v>
      </c>
      <c r="D892" s="303" t="s">
        <v>173</v>
      </c>
      <c r="E892" s="303" t="s">
        <v>174</v>
      </c>
      <c r="F892" s="130" t="s">
        <v>1932</v>
      </c>
      <c r="G892" s="134">
        <v>0</v>
      </c>
      <c r="H892" s="135">
        <v>751000000</v>
      </c>
      <c r="I892" s="136" t="s">
        <v>1933</v>
      </c>
      <c r="J892" s="130" t="s">
        <v>2475</v>
      </c>
      <c r="K892" s="179" t="s">
        <v>1935</v>
      </c>
      <c r="L892" s="130" t="s">
        <v>1936</v>
      </c>
      <c r="M892" s="130" t="s">
        <v>1844</v>
      </c>
      <c r="N892" s="130">
        <v>0</v>
      </c>
      <c r="O892" s="130"/>
      <c r="P892" s="130" t="s">
        <v>168</v>
      </c>
      <c r="Q892" s="139">
        <v>2</v>
      </c>
      <c r="R892" s="140">
        <v>14265097.5</v>
      </c>
      <c r="S892" s="140">
        <f>R892*Q892</f>
        <v>28530195</v>
      </c>
      <c r="T892" s="140">
        <f t="shared" si="70"/>
        <v>31953818.400000002</v>
      </c>
      <c r="U892" s="139">
        <v>2011</v>
      </c>
      <c r="V892" s="141"/>
    </row>
    <row r="893" spans="1:22" s="107" customFormat="1" ht="54.75" customHeight="1">
      <c r="A893" s="129" t="s">
        <v>2741</v>
      </c>
      <c r="B893" s="130" t="s">
        <v>1928</v>
      </c>
      <c r="C893" s="131" t="s">
        <v>1854</v>
      </c>
      <c r="D893" s="303" t="s">
        <v>2742</v>
      </c>
      <c r="E893" s="303" t="s">
        <v>174</v>
      </c>
      <c r="F893" s="130" t="s">
        <v>1932</v>
      </c>
      <c r="G893" s="134">
        <v>0</v>
      </c>
      <c r="H893" s="135">
        <v>751000000</v>
      </c>
      <c r="I893" s="136" t="s">
        <v>1933</v>
      </c>
      <c r="J893" s="130" t="s">
        <v>896</v>
      </c>
      <c r="K893" s="179" t="s">
        <v>1935</v>
      </c>
      <c r="L893" s="130" t="s">
        <v>1936</v>
      </c>
      <c r="M893" s="130" t="s">
        <v>2732</v>
      </c>
      <c r="N893" s="130" t="s">
        <v>2734</v>
      </c>
      <c r="O893" s="130"/>
      <c r="P893" s="130" t="s">
        <v>2743</v>
      </c>
      <c r="Q893" s="139">
        <v>150</v>
      </c>
      <c r="R893" s="140"/>
      <c r="S893" s="140">
        <v>13392858</v>
      </c>
      <c r="T893" s="140">
        <f>S893*1.12</f>
        <v>15000000.96</v>
      </c>
      <c r="U893" s="139">
        <v>2011</v>
      </c>
      <c r="V893" s="141"/>
    </row>
    <row r="894" spans="1:22" s="107" customFormat="1" ht="54.75" customHeight="1">
      <c r="A894" s="129" t="s">
        <v>2701</v>
      </c>
      <c r="B894" s="130" t="s">
        <v>1928</v>
      </c>
      <c r="C894" s="131" t="s">
        <v>1966</v>
      </c>
      <c r="D894" s="303" t="s">
        <v>2702</v>
      </c>
      <c r="E894" s="303" t="s">
        <v>2702</v>
      </c>
      <c r="F894" s="130" t="s">
        <v>2694</v>
      </c>
      <c r="G894" s="134">
        <v>40</v>
      </c>
      <c r="H894" s="135">
        <v>751000000</v>
      </c>
      <c r="I894" s="136" t="s">
        <v>1933</v>
      </c>
      <c r="J894" s="130" t="s">
        <v>896</v>
      </c>
      <c r="K894" s="179" t="s">
        <v>2703</v>
      </c>
      <c r="L894" s="130"/>
      <c r="M894" s="130" t="s">
        <v>2704</v>
      </c>
      <c r="N894" s="130">
        <v>100</v>
      </c>
      <c r="O894" s="130"/>
      <c r="P894" s="130" t="s">
        <v>2700</v>
      </c>
      <c r="Q894" s="139"/>
      <c r="R894" s="140"/>
      <c r="S894" s="140">
        <v>260000</v>
      </c>
      <c r="T894" s="140">
        <f t="shared" si="70"/>
        <v>291200</v>
      </c>
      <c r="U894" s="139">
        <v>2011</v>
      </c>
      <c r="V894" s="141"/>
    </row>
    <row r="895" spans="1:22" s="107" customFormat="1" ht="54.75" customHeight="1">
      <c r="A895" s="129" t="s">
        <v>2707</v>
      </c>
      <c r="B895" s="130" t="s">
        <v>1928</v>
      </c>
      <c r="C895" s="131" t="s">
        <v>1966</v>
      </c>
      <c r="D895" s="303" t="s">
        <v>2702</v>
      </c>
      <c r="E895" s="303" t="s">
        <v>2702</v>
      </c>
      <c r="F895" s="130" t="s">
        <v>2694</v>
      </c>
      <c r="G895" s="134">
        <v>30</v>
      </c>
      <c r="H895" s="135">
        <v>751000000</v>
      </c>
      <c r="I895" s="136" t="s">
        <v>1933</v>
      </c>
      <c r="J895" s="130" t="s">
        <v>2380</v>
      </c>
      <c r="K895" s="179" t="s">
        <v>2708</v>
      </c>
      <c r="L895" s="130"/>
      <c r="M895" s="130" t="s">
        <v>2709</v>
      </c>
      <c r="N895" s="130">
        <v>100</v>
      </c>
      <c r="O895" s="130"/>
      <c r="P895" s="130"/>
      <c r="Q895" s="139"/>
      <c r="R895" s="140"/>
      <c r="S895" s="140">
        <v>1000000</v>
      </c>
      <c r="T895" s="140">
        <f t="shared" si="70"/>
        <v>1120000</v>
      </c>
      <c r="U895" s="139">
        <v>2011</v>
      </c>
      <c r="V895" s="141"/>
    </row>
    <row r="896" spans="1:22" s="107" customFormat="1" ht="69.75" customHeight="1">
      <c r="A896" s="129" t="s">
        <v>2710</v>
      </c>
      <c r="B896" s="130" t="s">
        <v>1928</v>
      </c>
      <c r="C896" s="131" t="s">
        <v>1846</v>
      </c>
      <c r="D896" s="303" t="s">
        <v>2711</v>
      </c>
      <c r="E896" s="303" t="s">
        <v>2711</v>
      </c>
      <c r="F896" s="130" t="s">
        <v>1932</v>
      </c>
      <c r="G896" s="134">
        <v>0</v>
      </c>
      <c r="H896" s="135">
        <v>751000000</v>
      </c>
      <c r="I896" s="136" t="s">
        <v>1933</v>
      </c>
      <c r="J896" s="130" t="s">
        <v>2712</v>
      </c>
      <c r="K896" s="179" t="s">
        <v>2214</v>
      </c>
      <c r="L896" s="130" t="s">
        <v>1936</v>
      </c>
      <c r="M896" s="130"/>
      <c r="N896" s="130"/>
      <c r="O896" s="130"/>
      <c r="P896" s="130"/>
      <c r="Q896" s="139"/>
      <c r="R896" s="140"/>
      <c r="S896" s="140">
        <v>63000000</v>
      </c>
      <c r="T896" s="140">
        <f t="shared" si="70"/>
        <v>70560000</v>
      </c>
      <c r="U896" s="139">
        <v>2011</v>
      </c>
      <c r="V896" s="141"/>
    </row>
    <row r="897" spans="1:22" s="107" customFormat="1" ht="69.75" customHeight="1">
      <c r="A897" s="129" t="s">
        <v>2718</v>
      </c>
      <c r="B897" s="130" t="s">
        <v>1928</v>
      </c>
      <c r="C897" s="131" t="s">
        <v>1854</v>
      </c>
      <c r="D897" s="303" t="s">
        <v>2719</v>
      </c>
      <c r="E897" s="303" t="s">
        <v>2719</v>
      </c>
      <c r="F897" s="130" t="s">
        <v>1932</v>
      </c>
      <c r="G897" s="134">
        <v>0</v>
      </c>
      <c r="H897" s="135">
        <v>751000000</v>
      </c>
      <c r="I897" s="136" t="s">
        <v>1933</v>
      </c>
      <c r="J897" s="130" t="s">
        <v>25</v>
      </c>
      <c r="K897" s="179" t="s">
        <v>2214</v>
      </c>
      <c r="L897" s="130" t="s">
        <v>1936</v>
      </c>
      <c r="N897" s="130" t="s">
        <v>2720</v>
      </c>
      <c r="O897" s="130"/>
      <c r="P897" s="130" t="s">
        <v>168</v>
      </c>
      <c r="Q897" s="139">
        <v>5</v>
      </c>
      <c r="R897" s="140"/>
      <c r="S897" s="140">
        <v>38804800</v>
      </c>
      <c r="T897" s="140">
        <f t="shared" si="70"/>
        <v>43461376.00000001</v>
      </c>
      <c r="U897" s="139">
        <v>2011</v>
      </c>
      <c r="V897" s="141"/>
    </row>
    <row r="898" spans="1:22" s="107" customFormat="1" ht="54.75" customHeight="1">
      <c r="A898" s="129"/>
      <c r="B898" s="130"/>
      <c r="C898" s="131"/>
      <c r="D898" s="303"/>
      <c r="E898" s="303"/>
      <c r="F898" s="130"/>
      <c r="G898" s="134"/>
      <c r="H898" s="135"/>
      <c r="I898" s="136"/>
      <c r="J898" s="130"/>
      <c r="K898" s="179"/>
      <c r="L898" s="130"/>
      <c r="M898" s="130"/>
      <c r="N898" s="130"/>
      <c r="O898" s="130"/>
      <c r="P898" s="130"/>
      <c r="Q898" s="139"/>
      <c r="R898" s="140"/>
      <c r="S898" s="140"/>
      <c r="T898" s="140"/>
      <c r="U898" s="139"/>
      <c r="V898" s="141"/>
    </row>
    <row r="899" spans="1:22" s="63" customFormat="1" ht="19.5" thickBot="1">
      <c r="A899" s="59" t="s">
        <v>175</v>
      </c>
      <c r="B899" s="70"/>
      <c r="C899" s="60"/>
      <c r="D899" s="71"/>
      <c r="E899" s="72"/>
      <c r="F899" s="73"/>
      <c r="G899" s="61"/>
      <c r="H899" s="74"/>
      <c r="I899" s="73"/>
      <c r="J899" s="73"/>
      <c r="K899" s="74"/>
      <c r="L899" s="73"/>
      <c r="M899" s="74"/>
      <c r="N899" s="74"/>
      <c r="O899" s="75"/>
      <c r="P899" s="73"/>
      <c r="Q899" s="76"/>
      <c r="R899" s="62"/>
      <c r="S899" s="62">
        <f>SUM(S871:S898)</f>
        <v>10804037826.515327</v>
      </c>
      <c r="T899" s="62">
        <f>SUM(T871:T898)</f>
        <v>12100522365.697168</v>
      </c>
      <c r="U899" s="62"/>
      <c r="V899" s="62"/>
    </row>
    <row r="900" spans="1:22" s="58" customFormat="1" ht="18.75">
      <c r="A900" s="64" t="s">
        <v>176</v>
      </c>
      <c r="B900" s="65"/>
      <c r="C900" s="66"/>
      <c r="D900" s="51"/>
      <c r="E900" s="52"/>
      <c r="F900" s="53"/>
      <c r="G900" s="68"/>
      <c r="H900" s="64"/>
      <c r="I900" s="64"/>
      <c r="J900" s="53"/>
      <c r="K900" s="64"/>
      <c r="L900" s="53"/>
      <c r="M900" s="64"/>
      <c r="N900" s="64"/>
      <c r="O900" s="64"/>
      <c r="P900" s="53"/>
      <c r="Q900" s="54"/>
      <c r="R900" s="55"/>
      <c r="S900" s="55"/>
      <c r="T900" s="56"/>
      <c r="U900" s="57"/>
      <c r="V900" s="69"/>
    </row>
    <row r="901" spans="1:22" s="107" customFormat="1" ht="120" customHeight="1">
      <c r="A901" s="129" t="s">
        <v>177</v>
      </c>
      <c r="B901" s="130" t="s">
        <v>1928</v>
      </c>
      <c r="C901" s="131" t="s">
        <v>1854</v>
      </c>
      <c r="D901" s="132" t="s">
        <v>178</v>
      </c>
      <c r="E901" s="152" t="s">
        <v>1931</v>
      </c>
      <c r="F901" s="130" t="s">
        <v>1932</v>
      </c>
      <c r="G901" s="134">
        <v>0</v>
      </c>
      <c r="H901" s="135">
        <v>751000000</v>
      </c>
      <c r="I901" s="136" t="s">
        <v>1933</v>
      </c>
      <c r="J901" s="137" t="s">
        <v>1934</v>
      </c>
      <c r="K901" s="179" t="s">
        <v>1935</v>
      </c>
      <c r="L901" s="130" t="s">
        <v>1936</v>
      </c>
      <c r="M901" s="130" t="s">
        <v>1937</v>
      </c>
      <c r="N901" s="130">
        <v>0</v>
      </c>
      <c r="O901" s="138"/>
      <c r="P901" s="130" t="s">
        <v>1938</v>
      </c>
      <c r="Q901" s="139">
        <v>5</v>
      </c>
      <c r="R901" s="140"/>
      <c r="S901" s="140">
        <f>8850000</f>
        <v>8850000</v>
      </c>
      <c r="T901" s="140">
        <f aca="true" t="shared" si="71" ref="T901:T917">S901*1.12</f>
        <v>9912000.000000002</v>
      </c>
      <c r="U901" s="139">
        <v>2010</v>
      </c>
      <c r="V901" s="143"/>
    </row>
    <row r="902" spans="1:22" s="160" customFormat="1" ht="120" customHeight="1">
      <c r="A902" s="129" t="s">
        <v>179</v>
      </c>
      <c r="B902" s="130" t="s">
        <v>1928</v>
      </c>
      <c r="C902" s="131" t="s">
        <v>180</v>
      </c>
      <c r="D902" s="132" t="s">
        <v>181</v>
      </c>
      <c r="E902" s="152" t="s">
        <v>1931</v>
      </c>
      <c r="F902" s="130" t="s">
        <v>1932</v>
      </c>
      <c r="G902" s="134">
        <v>0</v>
      </c>
      <c r="H902" s="135">
        <v>751000000</v>
      </c>
      <c r="I902" s="136" t="s">
        <v>1933</v>
      </c>
      <c r="J902" s="137" t="s">
        <v>1934</v>
      </c>
      <c r="K902" s="179" t="s">
        <v>1935</v>
      </c>
      <c r="L902" s="130" t="s">
        <v>1936</v>
      </c>
      <c r="M902" s="130" t="s">
        <v>1937</v>
      </c>
      <c r="N902" s="130">
        <v>0</v>
      </c>
      <c r="O902" s="138"/>
      <c r="P902" s="130" t="s">
        <v>1938</v>
      </c>
      <c r="Q902" s="139">
        <f>4+10+6+3+2</f>
        <v>25</v>
      </c>
      <c r="R902" s="140"/>
      <c r="S902" s="140">
        <v>170624903</v>
      </c>
      <c r="T902" s="140">
        <f t="shared" si="71"/>
        <v>191099891.36</v>
      </c>
      <c r="U902" s="139">
        <v>2010</v>
      </c>
      <c r="V902" s="143"/>
    </row>
    <row r="903" spans="1:22" s="160" customFormat="1" ht="120" customHeight="1">
      <c r="A903" s="129" t="s">
        <v>182</v>
      </c>
      <c r="B903" s="130" t="s">
        <v>1928</v>
      </c>
      <c r="C903" s="131" t="s">
        <v>1943</v>
      </c>
      <c r="D903" s="132" t="s">
        <v>585</v>
      </c>
      <c r="E903" s="152" t="s">
        <v>1931</v>
      </c>
      <c r="F903" s="130" t="s">
        <v>1932</v>
      </c>
      <c r="G903" s="134">
        <v>0</v>
      </c>
      <c r="H903" s="135">
        <v>751000000</v>
      </c>
      <c r="I903" s="136" t="s">
        <v>1933</v>
      </c>
      <c r="J903" s="137" t="s">
        <v>1934</v>
      </c>
      <c r="K903" s="179" t="s">
        <v>1935</v>
      </c>
      <c r="L903" s="130" t="s">
        <v>1936</v>
      </c>
      <c r="M903" s="130" t="s">
        <v>1937</v>
      </c>
      <c r="N903" s="130">
        <v>0</v>
      </c>
      <c r="O903" s="138"/>
      <c r="P903" s="130" t="s">
        <v>1938</v>
      </c>
      <c r="Q903" s="139">
        <v>3</v>
      </c>
      <c r="R903" s="140"/>
      <c r="S903" s="140">
        <f>126123600+238785756</f>
        <v>364909356</v>
      </c>
      <c r="T903" s="140">
        <f t="shared" si="71"/>
        <v>408698478.72</v>
      </c>
      <c r="U903" s="139">
        <v>2010</v>
      </c>
      <c r="V903" s="141" t="s">
        <v>183</v>
      </c>
    </row>
    <row r="904" spans="1:22" s="160" customFormat="1" ht="120" customHeight="1">
      <c r="A904" s="129" t="s">
        <v>184</v>
      </c>
      <c r="B904" s="130" t="s">
        <v>1928</v>
      </c>
      <c r="C904" s="131" t="s">
        <v>185</v>
      </c>
      <c r="D904" s="132" t="s">
        <v>186</v>
      </c>
      <c r="E904" s="152" t="s">
        <v>187</v>
      </c>
      <c r="F904" s="130" t="s">
        <v>1789</v>
      </c>
      <c r="G904" s="134">
        <v>0</v>
      </c>
      <c r="H904" s="135">
        <v>751000000</v>
      </c>
      <c r="I904" s="136" t="s">
        <v>1933</v>
      </c>
      <c r="J904" s="137"/>
      <c r="K904" s="179" t="s">
        <v>1954</v>
      </c>
      <c r="L904" s="130"/>
      <c r="M904" s="130" t="s">
        <v>1947</v>
      </c>
      <c r="N904" s="130">
        <v>0</v>
      </c>
      <c r="O904" s="138"/>
      <c r="P904" s="130"/>
      <c r="Q904" s="139"/>
      <c r="R904" s="140"/>
      <c r="S904" s="140">
        <v>11622365700</v>
      </c>
      <c r="T904" s="140">
        <f t="shared" si="71"/>
        <v>13017049584.000002</v>
      </c>
      <c r="U904" s="139">
        <v>2011</v>
      </c>
      <c r="V904" s="141"/>
    </row>
    <row r="905" spans="1:22" s="160" customFormat="1" ht="120" customHeight="1">
      <c r="A905" s="129" t="s">
        <v>188</v>
      </c>
      <c r="B905" s="130" t="s">
        <v>1928</v>
      </c>
      <c r="C905" s="131" t="s">
        <v>180</v>
      </c>
      <c r="D905" s="132" t="s">
        <v>189</v>
      </c>
      <c r="E905" s="152" t="s">
        <v>1931</v>
      </c>
      <c r="F905" s="130" t="s">
        <v>1932</v>
      </c>
      <c r="G905" s="134">
        <v>0</v>
      </c>
      <c r="H905" s="135">
        <v>751000000</v>
      </c>
      <c r="I905" s="136" t="s">
        <v>1933</v>
      </c>
      <c r="J905" s="137" t="s">
        <v>1934</v>
      </c>
      <c r="K905" s="179" t="s">
        <v>1935</v>
      </c>
      <c r="L905" s="130" t="s">
        <v>1936</v>
      </c>
      <c r="M905" s="130" t="s">
        <v>1937</v>
      </c>
      <c r="N905" s="130">
        <v>0</v>
      </c>
      <c r="O905" s="138"/>
      <c r="P905" s="130" t="s">
        <v>1938</v>
      </c>
      <c r="Q905" s="139">
        <v>19</v>
      </c>
      <c r="R905" s="140"/>
      <c r="S905" s="140">
        <v>218695628</v>
      </c>
      <c r="T905" s="140">
        <f t="shared" si="71"/>
        <v>244939103.36</v>
      </c>
      <c r="U905" s="139">
        <v>2010</v>
      </c>
      <c r="V905" s="143"/>
    </row>
    <row r="906" spans="1:22" s="160" customFormat="1" ht="120" customHeight="1">
      <c r="A906" s="129" t="s">
        <v>190</v>
      </c>
      <c r="B906" s="130" t="s">
        <v>1928</v>
      </c>
      <c r="C906" s="131" t="s">
        <v>191</v>
      </c>
      <c r="D906" s="132" t="s">
        <v>192</v>
      </c>
      <c r="E906" s="152" t="s">
        <v>1931</v>
      </c>
      <c r="F906" s="130" t="s">
        <v>1932</v>
      </c>
      <c r="G906" s="134">
        <v>0</v>
      </c>
      <c r="H906" s="135">
        <v>751000000</v>
      </c>
      <c r="I906" s="136" t="s">
        <v>1933</v>
      </c>
      <c r="J906" s="137" t="s">
        <v>1934</v>
      </c>
      <c r="K906" s="179" t="s">
        <v>1935</v>
      </c>
      <c r="L906" s="130" t="s">
        <v>1936</v>
      </c>
      <c r="M906" s="130" t="s">
        <v>1937</v>
      </c>
      <c r="N906" s="130">
        <v>0</v>
      </c>
      <c r="O906" s="138"/>
      <c r="P906" s="130" t="s">
        <v>1938</v>
      </c>
      <c r="Q906" s="139">
        <v>22</v>
      </c>
      <c r="R906" s="140"/>
      <c r="S906" s="140">
        <v>110250000</v>
      </c>
      <c r="T906" s="140">
        <f t="shared" si="71"/>
        <v>123480000.00000001</v>
      </c>
      <c r="U906" s="139">
        <v>2010</v>
      </c>
      <c r="V906" s="143"/>
    </row>
    <row r="907" spans="1:22" s="160" customFormat="1" ht="120" customHeight="1">
      <c r="A907" s="129" t="s">
        <v>193</v>
      </c>
      <c r="B907" s="130" t="s">
        <v>1928</v>
      </c>
      <c r="C907" s="131" t="s">
        <v>194</v>
      </c>
      <c r="D907" s="132" t="s">
        <v>195</v>
      </c>
      <c r="E907" s="152" t="s">
        <v>1931</v>
      </c>
      <c r="F907" s="130" t="s">
        <v>1932</v>
      </c>
      <c r="G907" s="134">
        <v>0</v>
      </c>
      <c r="H907" s="135">
        <v>751000000</v>
      </c>
      <c r="I907" s="136" t="s">
        <v>1933</v>
      </c>
      <c r="J907" s="137" t="s">
        <v>1934</v>
      </c>
      <c r="K907" s="179" t="s">
        <v>1935</v>
      </c>
      <c r="L907" s="130" t="s">
        <v>1936</v>
      </c>
      <c r="M907" s="130" t="s">
        <v>1937</v>
      </c>
      <c r="N907" s="130">
        <v>0</v>
      </c>
      <c r="O907" s="138"/>
      <c r="P907" s="130" t="s">
        <v>1938</v>
      </c>
      <c r="Q907" s="139">
        <v>26</v>
      </c>
      <c r="R907" s="140"/>
      <c r="S907" s="140">
        <v>45000000</v>
      </c>
      <c r="T907" s="140">
        <f t="shared" si="71"/>
        <v>50400000.00000001</v>
      </c>
      <c r="U907" s="139">
        <v>2010</v>
      </c>
      <c r="V907" s="143"/>
    </row>
    <row r="908" spans="1:22" s="160" customFormat="1" ht="120" customHeight="1">
      <c r="A908" s="129" t="s">
        <v>196</v>
      </c>
      <c r="B908" s="130" t="s">
        <v>1928</v>
      </c>
      <c r="C908" s="131" t="s">
        <v>1854</v>
      </c>
      <c r="D908" s="132" t="s">
        <v>197</v>
      </c>
      <c r="E908" s="152" t="s">
        <v>1931</v>
      </c>
      <c r="F908" s="130" t="s">
        <v>1932</v>
      </c>
      <c r="G908" s="134">
        <v>0</v>
      </c>
      <c r="H908" s="135">
        <v>751000000</v>
      </c>
      <c r="I908" s="136" t="s">
        <v>1933</v>
      </c>
      <c r="J908" s="137" t="s">
        <v>1934</v>
      </c>
      <c r="K908" s="179" t="s">
        <v>1935</v>
      </c>
      <c r="L908" s="130" t="s">
        <v>1936</v>
      </c>
      <c r="M908" s="130" t="s">
        <v>1937</v>
      </c>
      <c r="N908" s="130">
        <v>0</v>
      </c>
      <c r="O908" s="138"/>
      <c r="P908" s="130" t="s">
        <v>1938</v>
      </c>
      <c r="Q908" s="139">
        <v>25</v>
      </c>
      <c r="R908" s="140"/>
      <c r="S908" s="140">
        <v>105390282</v>
      </c>
      <c r="T908" s="140">
        <f t="shared" si="71"/>
        <v>118037115.84000002</v>
      </c>
      <c r="U908" s="139">
        <v>2010</v>
      </c>
      <c r="V908" s="143"/>
    </row>
    <row r="909" spans="1:22" s="160" customFormat="1" ht="120" customHeight="1">
      <c r="A909" s="129" t="s">
        <v>198</v>
      </c>
      <c r="B909" s="130" t="s">
        <v>1928</v>
      </c>
      <c r="C909" s="131" t="s">
        <v>199</v>
      </c>
      <c r="D909" s="132" t="s">
        <v>200</v>
      </c>
      <c r="E909" s="152" t="s">
        <v>201</v>
      </c>
      <c r="F909" s="130" t="s">
        <v>1789</v>
      </c>
      <c r="G909" s="134">
        <v>0</v>
      </c>
      <c r="H909" s="135">
        <v>751000000</v>
      </c>
      <c r="I909" s="136" t="s">
        <v>1933</v>
      </c>
      <c r="J909" s="137" t="s">
        <v>2251</v>
      </c>
      <c r="K909" s="136" t="s">
        <v>2685</v>
      </c>
      <c r="L909" s="130"/>
      <c r="M909" s="130" t="s">
        <v>1937</v>
      </c>
      <c r="N909" s="130">
        <v>0</v>
      </c>
      <c r="O909" s="138"/>
      <c r="P909" s="130"/>
      <c r="Q909" s="139"/>
      <c r="R909" s="140"/>
      <c r="S909" s="140">
        <v>1143826314</v>
      </c>
      <c r="T909" s="140">
        <f t="shared" si="71"/>
        <v>1281085471.68</v>
      </c>
      <c r="U909" s="139">
        <v>2011</v>
      </c>
      <c r="V909" s="143"/>
    </row>
    <row r="910" spans="1:22" s="160" customFormat="1" ht="120" customHeight="1">
      <c r="A910" s="129" t="s">
        <v>202</v>
      </c>
      <c r="B910" s="130" t="s">
        <v>1928</v>
      </c>
      <c r="C910" s="131" t="s">
        <v>203</v>
      </c>
      <c r="D910" s="132" t="s">
        <v>204</v>
      </c>
      <c r="E910" s="304" t="s">
        <v>205</v>
      </c>
      <c r="F910" s="130" t="s">
        <v>1932</v>
      </c>
      <c r="G910" s="134">
        <v>0</v>
      </c>
      <c r="H910" s="135">
        <v>751000000</v>
      </c>
      <c r="I910" s="136" t="s">
        <v>1933</v>
      </c>
      <c r="J910" s="137" t="s">
        <v>2251</v>
      </c>
      <c r="K910" s="179" t="s">
        <v>206</v>
      </c>
      <c r="L910" s="130"/>
      <c r="M910" s="130" t="s">
        <v>1937</v>
      </c>
      <c r="N910" s="130">
        <v>0</v>
      </c>
      <c r="O910" s="138"/>
      <c r="P910" s="130"/>
      <c r="Q910" s="139"/>
      <c r="R910" s="140"/>
      <c r="S910" s="140">
        <v>11506350</v>
      </c>
      <c r="T910" s="140">
        <f t="shared" si="71"/>
        <v>12887112.000000002</v>
      </c>
      <c r="U910" s="139">
        <v>2011</v>
      </c>
      <c r="V910" s="143"/>
    </row>
    <row r="911" spans="1:22" s="168" customFormat="1" ht="120" customHeight="1">
      <c r="A911" s="129" t="s">
        <v>207</v>
      </c>
      <c r="B911" s="130" t="s">
        <v>1928</v>
      </c>
      <c r="C911" s="131" t="s">
        <v>203</v>
      </c>
      <c r="D911" s="132" t="s">
        <v>208</v>
      </c>
      <c r="E911" s="152" t="s">
        <v>209</v>
      </c>
      <c r="F911" s="130" t="s">
        <v>1932</v>
      </c>
      <c r="G911" s="134">
        <v>0</v>
      </c>
      <c r="H911" s="135">
        <v>751000000</v>
      </c>
      <c r="I911" s="136" t="s">
        <v>1933</v>
      </c>
      <c r="J911" s="130" t="s">
        <v>2251</v>
      </c>
      <c r="K911" s="130" t="s">
        <v>1954</v>
      </c>
      <c r="L911" s="130"/>
      <c r="M911" s="130" t="s">
        <v>1947</v>
      </c>
      <c r="N911" s="130">
        <v>0</v>
      </c>
      <c r="O911" s="138"/>
      <c r="P911" s="130"/>
      <c r="Q911" s="139"/>
      <c r="R911" s="140"/>
      <c r="S911" s="140">
        <v>27508477.93876</v>
      </c>
      <c r="T911" s="140">
        <f t="shared" si="71"/>
        <v>30809495.291411206</v>
      </c>
      <c r="U911" s="139">
        <v>2011</v>
      </c>
      <c r="V911" s="141"/>
    </row>
    <row r="912" spans="1:22" s="107" customFormat="1" ht="120" customHeight="1">
      <c r="A912" s="129" t="s">
        <v>210</v>
      </c>
      <c r="B912" s="130" t="s">
        <v>1928</v>
      </c>
      <c r="C912" s="131" t="s">
        <v>203</v>
      </c>
      <c r="D912" s="132" t="s">
        <v>211</v>
      </c>
      <c r="E912" s="152" t="s">
        <v>212</v>
      </c>
      <c r="F912" s="130" t="s">
        <v>1932</v>
      </c>
      <c r="G912" s="134">
        <v>0</v>
      </c>
      <c r="H912" s="135">
        <v>751000000</v>
      </c>
      <c r="I912" s="136" t="s">
        <v>1933</v>
      </c>
      <c r="J912" s="130" t="s">
        <v>2251</v>
      </c>
      <c r="K912" s="130" t="s">
        <v>1954</v>
      </c>
      <c r="L912" s="130"/>
      <c r="M912" s="130" t="s">
        <v>1947</v>
      </c>
      <c r="N912" s="130">
        <v>0</v>
      </c>
      <c r="O912" s="130"/>
      <c r="P912" s="130"/>
      <c r="Q912" s="139"/>
      <c r="R912" s="140"/>
      <c r="S912" s="140">
        <v>100634018</v>
      </c>
      <c r="T912" s="140">
        <f t="shared" si="71"/>
        <v>112710100.16000001</v>
      </c>
      <c r="U912" s="139">
        <v>2011</v>
      </c>
      <c r="V912" s="141"/>
    </row>
    <row r="913" spans="1:22" s="107" customFormat="1" ht="120" customHeight="1">
      <c r="A913" s="129" t="s">
        <v>213</v>
      </c>
      <c r="B913" s="130" t="s">
        <v>1928</v>
      </c>
      <c r="C913" s="131" t="s">
        <v>203</v>
      </c>
      <c r="D913" s="132" t="s">
        <v>214</v>
      </c>
      <c r="E913" s="152" t="s">
        <v>215</v>
      </c>
      <c r="F913" s="130" t="s">
        <v>1932</v>
      </c>
      <c r="G913" s="134">
        <v>0</v>
      </c>
      <c r="H913" s="135">
        <v>751000000</v>
      </c>
      <c r="I913" s="136" t="s">
        <v>1933</v>
      </c>
      <c r="J913" s="130" t="s">
        <v>2251</v>
      </c>
      <c r="K913" s="130" t="s">
        <v>216</v>
      </c>
      <c r="L913" s="130"/>
      <c r="M913" s="130" t="s">
        <v>1947</v>
      </c>
      <c r="N913" s="130">
        <v>0</v>
      </c>
      <c r="O913" s="130"/>
      <c r="P913" s="130"/>
      <c r="Q913" s="139"/>
      <c r="R913" s="140"/>
      <c r="S913" s="140">
        <f>763581479.271075-332886130.705604</f>
        <v>430695348.565471</v>
      </c>
      <c r="T913" s="140">
        <f t="shared" si="71"/>
        <v>482378790.39332753</v>
      </c>
      <c r="U913" s="139">
        <v>2011</v>
      </c>
      <c r="V913" s="141"/>
    </row>
    <row r="914" spans="1:22" s="107" customFormat="1" ht="120" customHeight="1">
      <c r="A914" s="129" t="s">
        <v>217</v>
      </c>
      <c r="B914" s="130" t="s">
        <v>1928</v>
      </c>
      <c r="C914" s="131" t="s">
        <v>203</v>
      </c>
      <c r="D914" s="132" t="s">
        <v>218</v>
      </c>
      <c r="E914" s="152" t="s">
        <v>218</v>
      </c>
      <c r="F914" s="130" t="s">
        <v>2262</v>
      </c>
      <c r="G914" s="134">
        <v>0</v>
      </c>
      <c r="H914" s="135">
        <v>751000000</v>
      </c>
      <c r="I914" s="136" t="s">
        <v>1933</v>
      </c>
      <c r="J914" s="130" t="s">
        <v>1982</v>
      </c>
      <c r="K914" s="136" t="s">
        <v>1933</v>
      </c>
      <c r="L914" s="130"/>
      <c r="M914" s="130" t="s">
        <v>1947</v>
      </c>
      <c r="N914" s="130">
        <v>50</v>
      </c>
      <c r="O914" s="130"/>
      <c r="P914" s="130"/>
      <c r="Q914" s="139"/>
      <c r="R914" s="140"/>
      <c r="S914" s="140">
        <v>3240000</v>
      </c>
      <c r="T914" s="140">
        <f t="shared" si="71"/>
        <v>3628800.0000000005</v>
      </c>
      <c r="U914" s="130">
        <v>2011</v>
      </c>
      <c r="V914" s="141"/>
    </row>
    <row r="915" spans="1:22" s="107" customFormat="1" ht="120" customHeight="1">
      <c r="A915" s="129" t="s">
        <v>219</v>
      </c>
      <c r="B915" s="130" t="s">
        <v>1928</v>
      </c>
      <c r="C915" s="131" t="s">
        <v>203</v>
      </c>
      <c r="D915" s="132" t="s">
        <v>220</v>
      </c>
      <c r="E915" s="152" t="s">
        <v>220</v>
      </c>
      <c r="F915" s="130" t="s">
        <v>2262</v>
      </c>
      <c r="G915" s="134">
        <v>0</v>
      </c>
      <c r="H915" s="135">
        <v>751000000</v>
      </c>
      <c r="I915" s="136" t="s">
        <v>1933</v>
      </c>
      <c r="J915" s="130" t="s">
        <v>1982</v>
      </c>
      <c r="K915" s="136" t="s">
        <v>1933</v>
      </c>
      <c r="L915" s="130"/>
      <c r="M915" s="130" t="s">
        <v>1947</v>
      </c>
      <c r="N915" s="130">
        <v>50</v>
      </c>
      <c r="O915" s="130"/>
      <c r="P915" s="130"/>
      <c r="Q915" s="139"/>
      <c r="R915" s="140"/>
      <c r="S915" s="140">
        <v>3510000</v>
      </c>
      <c r="T915" s="140">
        <f t="shared" si="71"/>
        <v>3931200.0000000005</v>
      </c>
      <c r="U915" s="130">
        <v>2011</v>
      </c>
      <c r="V915" s="141"/>
    </row>
    <row r="916" spans="1:22" s="107" customFormat="1" ht="87" customHeight="1">
      <c r="A916" s="129" t="s">
        <v>2705</v>
      </c>
      <c r="B916" s="130" t="s">
        <v>1928</v>
      </c>
      <c r="C916" s="131" t="s">
        <v>2706</v>
      </c>
      <c r="D916" s="132" t="s">
        <v>220</v>
      </c>
      <c r="E916" s="152" t="s">
        <v>220</v>
      </c>
      <c r="F916" s="130" t="s">
        <v>2262</v>
      </c>
      <c r="G916" s="134">
        <v>100</v>
      </c>
      <c r="H916" s="135">
        <v>751000000</v>
      </c>
      <c r="I916" s="136" t="s">
        <v>1933</v>
      </c>
      <c r="J916" s="130" t="s">
        <v>917</v>
      </c>
      <c r="K916" s="136" t="s">
        <v>1933</v>
      </c>
      <c r="L916" s="130"/>
      <c r="M916" s="130" t="s">
        <v>1947</v>
      </c>
      <c r="N916" s="130">
        <v>50</v>
      </c>
      <c r="O916" s="130"/>
      <c r="P916" s="130"/>
      <c r="Q916" s="139"/>
      <c r="R916" s="140"/>
      <c r="S916" s="140">
        <f>390833+123833</f>
        <v>514666</v>
      </c>
      <c r="T916" s="140">
        <f t="shared" si="71"/>
        <v>576425.92</v>
      </c>
      <c r="U916" s="130">
        <v>2011</v>
      </c>
      <c r="V916" s="141"/>
    </row>
    <row r="917" spans="1:22" s="107" customFormat="1" ht="120" customHeight="1">
      <c r="A917" s="129" t="s">
        <v>221</v>
      </c>
      <c r="B917" s="130" t="s">
        <v>1928</v>
      </c>
      <c r="C917" s="131" t="s">
        <v>1753</v>
      </c>
      <c r="D917" s="132" t="s">
        <v>222</v>
      </c>
      <c r="E917" s="152" t="s">
        <v>223</v>
      </c>
      <c r="F917" s="130" t="s">
        <v>1932</v>
      </c>
      <c r="G917" s="134">
        <v>0</v>
      </c>
      <c r="H917" s="135">
        <v>751000000</v>
      </c>
      <c r="I917" s="136" t="s">
        <v>1933</v>
      </c>
      <c r="J917" s="130" t="s">
        <v>2251</v>
      </c>
      <c r="K917" s="136" t="s">
        <v>1933</v>
      </c>
      <c r="L917" s="130"/>
      <c r="M917" s="130" t="s">
        <v>1947</v>
      </c>
      <c r="N917" s="130">
        <v>50</v>
      </c>
      <c r="O917" s="130"/>
      <c r="P917" s="130"/>
      <c r="Q917" s="139"/>
      <c r="R917" s="140"/>
      <c r="S917" s="140">
        <v>10051200</v>
      </c>
      <c r="T917" s="140">
        <f t="shared" si="71"/>
        <v>11257344.000000002</v>
      </c>
      <c r="U917" s="130">
        <v>2011</v>
      </c>
      <c r="V917" s="141"/>
    </row>
    <row r="918" spans="1:22" s="160" customFormat="1" ht="120" customHeight="1">
      <c r="A918" s="129" t="s">
        <v>224</v>
      </c>
      <c r="B918" s="130" t="s">
        <v>766</v>
      </c>
      <c r="C918" s="131" t="s">
        <v>225</v>
      </c>
      <c r="D918" s="132" t="s">
        <v>226</v>
      </c>
      <c r="E918" s="152" t="s">
        <v>226</v>
      </c>
      <c r="F918" s="130" t="s">
        <v>1932</v>
      </c>
      <c r="G918" s="134">
        <v>0</v>
      </c>
      <c r="H918" s="135">
        <v>751000000</v>
      </c>
      <c r="I918" s="136" t="s">
        <v>1933</v>
      </c>
      <c r="J918" s="302" t="s">
        <v>2594</v>
      </c>
      <c r="K918" s="130" t="s">
        <v>1954</v>
      </c>
      <c r="L918" s="130"/>
      <c r="M918" s="130" t="s">
        <v>1947</v>
      </c>
      <c r="N918" s="130">
        <v>0</v>
      </c>
      <c r="O918" s="130"/>
      <c r="P918" s="130"/>
      <c r="Q918" s="139"/>
      <c r="R918" s="140"/>
      <c r="S918" s="140">
        <v>6450000</v>
      </c>
      <c r="T918" s="140">
        <v>1219109976</v>
      </c>
      <c r="U918" s="139">
        <v>2011</v>
      </c>
      <c r="V918" s="141"/>
    </row>
    <row r="919" spans="1:22" s="160" customFormat="1" ht="94.5" customHeight="1">
      <c r="A919" s="129" t="s">
        <v>227</v>
      </c>
      <c r="B919" s="130" t="s">
        <v>766</v>
      </c>
      <c r="C919" s="131" t="s">
        <v>228</v>
      </c>
      <c r="D919" s="132" t="s">
        <v>229</v>
      </c>
      <c r="E919" s="152" t="s">
        <v>230</v>
      </c>
      <c r="F919" s="130" t="s">
        <v>1932</v>
      </c>
      <c r="G919" s="134">
        <v>0</v>
      </c>
      <c r="H919" s="135">
        <v>751000000</v>
      </c>
      <c r="I919" s="136" t="s">
        <v>1933</v>
      </c>
      <c r="J919" s="302" t="s">
        <v>2251</v>
      </c>
      <c r="K919" s="130" t="s">
        <v>1954</v>
      </c>
      <c r="L919" s="130"/>
      <c r="M919" s="130" t="s">
        <v>1947</v>
      </c>
      <c r="N919" s="130">
        <v>0</v>
      </c>
      <c r="O919" s="130"/>
      <c r="P919" s="130"/>
      <c r="Q919" s="139"/>
      <c r="R919" s="140"/>
      <c r="S919" s="140">
        <v>14970456</v>
      </c>
      <c r="T919" s="140"/>
      <c r="U919" s="139">
        <v>2011</v>
      </c>
      <c r="V919" s="141"/>
    </row>
    <row r="920" spans="1:22" s="107" customFormat="1" ht="86.25" customHeight="1">
      <c r="A920" s="129" t="s">
        <v>231</v>
      </c>
      <c r="B920" s="130" t="s">
        <v>1928</v>
      </c>
      <c r="C920" s="131" t="s">
        <v>232</v>
      </c>
      <c r="D920" s="132" t="s">
        <v>233</v>
      </c>
      <c r="E920" s="152" t="s">
        <v>234</v>
      </c>
      <c r="F920" s="130" t="s">
        <v>1932</v>
      </c>
      <c r="G920" s="134">
        <v>0</v>
      </c>
      <c r="H920" s="135">
        <v>751000000</v>
      </c>
      <c r="I920" s="136" t="s">
        <v>1933</v>
      </c>
      <c r="J920" s="130" t="s">
        <v>2251</v>
      </c>
      <c r="K920" s="130" t="s">
        <v>2635</v>
      </c>
      <c r="L920" s="130" t="s">
        <v>1936</v>
      </c>
      <c r="M920" s="130" t="s">
        <v>1947</v>
      </c>
      <c r="N920" s="130">
        <v>0</v>
      </c>
      <c r="O920" s="130"/>
      <c r="P920" s="130"/>
      <c r="Q920" s="139"/>
      <c r="R920" s="140"/>
      <c r="S920" s="140">
        <v>1332465369.0000002</v>
      </c>
      <c r="T920" s="140">
        <f aca="true" t="shared" si="72" ref="T920:T950">S920*1.12</f>
        <v>1492361213.2800004</v>
      </c>
      <c r="U920" s="139">
        <v>2011</v>
      </c>
      <c r="V920" s="141"/>
    </row>
    <row r="921" spans="1:22" s="107" customFormat="1" ht="95.25" customHeight="1">
      <c r="A921" s="129" t="s">
        <v>235</v>
      </c>
      <c r="B921" s="130" t="s">
        <v>1928</v>
      </c>
      <c r="C921" s="131" t="s">
        <v>236</v>
      </c>
      <c r="D921" s="132" t="s">
        <v>237</v>
      </c>
      <c r="E921" s="152" t="s">
        <v>238</v>
      </c>
      <c r="F921" s="130" t="s">
        <v>1932</v>
      </c>
      <c r="G921" s="134">
        <v>0</v>
      </c>
      <c r="H921" s="135">
        <v>751000000</v>
      </c>
      <c r="I921" s="136" t="s">
        <v>1933</v>
      </c>
      <c r="J921" s="130" t="s">
        <v>2251</v>
      </c>
      <c r="K921" s="130" t="s">
        <v>2635</v>
      </c>
      <c r="L921" s="130" t="s">
        <v>1936</v>
      </c>
      <c r="M921" s="130" t="s">
        <v>239</v>
      </c>
      <c r="N921" s="130">
        <v>0</v>
      </c>
      <c r="O921" s="130"/>
      <c r="P921" s="130"/>
      <c r="Q921" s="139"/>
      <c r="R921" s="140"/>
      <c r="S921" s="140">
        <v>119589145.06636845</v>
      </c>
      <c r="T921" s="140">
        <f t="shared" si="72"/>
        <v>133939842.47433268</v>
      </c>
      <c r="U921" s="139">
        <v>2011</v>
      </c>
      <c r="V921" s="141"/>
    </row>
    <row r="922" spans="1:22" s="107" customFormat="1" ht="120" customHeight="1">
      <c r="A922" s="129" t="s">
        <v>240</v>
      </c>
      <c r="B922" s="130" t="s">
        <v>1928</v>
      </c>
      <c r="C922" s="131" t="s">
        <v>241</v>
      </c>
      <c r="D922" s="132" t="s">
        <v>242</v>
      </c>
      <c r="E922" s="152" t="s">
        <v>243</v>
      </c>
      <c r="F922" s="130" t="s">
        <v>1932</v>
      </c>
      <c r="G922" s="134">
        <v>0</v>
      </c>
      <c r="H922" s="135">
        <v>751000000</v>
      </c>
      <c r="I922" s="136" t="s">
        <v>1933</v>
      </c>
      <c r="J922" s="130" t="s">
        <v>2251</v>
      </c>
      <c r="K922" s="136" t="s">
        <v>2685</v>
      </c>
      <c r="L922" s="130" t="s">
        <v>1955</v>
      </c>
      <c r="M922" s="130" t="s">
        <v>1947</v>
      </c>
      <c r="N922" s="130">
        <v>0</v>
      </c>
      <c r="O922" s="130"/>
      <c r="P922" s="130"/>
      <c r="Q922" s="139"/>
      <c r="R922" s="140"/>
      <c r="S922" s="140">
        <v>3447471850.190395</v>
      </c>
      <c r="T922" s="140">
        <f t="shared" si="72"/>
        <v>3861168472.2132425</v>
      </c>
      <c r="U922" s="139">
        <v>2011</v>
      </c>
      <c r="V922" s="141"/>
    </row>
    <row r="923" spans="1:22" s="107" customFormat="1" ht="120" customHeight="1">
      <c r="A923" s="129" t="s">
        <v>244</v>
      </c>
      <c r="B923" s="130" t="s">
        <v>1928</v>
      </c>
      <c r="C923" s="131" t="s">
        <v>245</v>
      </c>
      <c r="D923" s="132" t="s">
        <v>246</v>
      </c>
      <c r="E923" s="152" t="s">
        <v>247</v>
      </c>
      <c r="F923" s="130" t="s">
        <v>1932</v>
      </c>
      <c r="G923" s="134">
        <v>0</v>
      </c>
      <c r="H923" s="135">
        <v>751000000</v>
      </c>
      <c r="I923" s="136" t="s">
        <v>1933</v>
      </c>
      <c r="J923" s="130" t="s">
        <v>2251</v>
      </c>
      <c r="K923" s="130" t="s">
        <v>248</v>
      </c>
      <c r="L923" s="130"/>
      <c r="M923" s="130" t="s">
        <v>1947</v>
      </c>
      <c r="N923" s="130">
        <v>0</v>
      </c>
      <c r="O923" s="130"/>
      <c r="P923" s="130"/>
      <c r="Q923" s="139"/>
      <c r="R923" s="140"/>
      <c r="S923" s="140">
        <v>428934750</v>
      </c>
      <c r="T923" s="140">
        <f t="shared" si="72"/>
        <v>480406920.00000006</v>
      </c>
      <c r="U923" s="139">
        <v>2011</v>
      </c>
      <c r="V923" s="141"/>
    </row>
    <row r="924" spans="1:22" s="107" customFormat="1" ht="120" customHeight="1">
      <c r="A924" s="129" t="s">
        <v>249</v>
      </c>
      <c r="B924" s="130" t="s">
        <v>1928</v>
      </c>
      <c r="C924" s="131" t="s">
        <v>250</v>
      </c>
      <c r="D924" s="132" t="s">
        <v>251</v>
      </c>
      <c r="E924" s="152" t="s">
        <v>251</v>
      </c>
      <c r="F924" s="130" t="s">
        <v>1932</v>
      </c>
      <c r="G924" s="134">
        <v>0</v>
      </c>
      <c r="H924" s="135">
        <v>751000000</v>
      </c>
      <c r="I924" s="136" t="s">
        <v>1933</v>
      </c>
      <c r="J924" s="130" t="s">
        <v>2213</v>
      </c>
      <c r="K924" s="130" t="s">
        <v>1954</v>
      </c>
      <c r="L924" s="130" t="s">
        <v>1955</v>
      </c>
      <c r="M924" s="130" t="s">
        <v>252</v>
      </c>
      <c r="N924" s="130">
        <v>0</v>
      </c>
      <c r="O924" s="130"/>
      <c r="P924" s="130"/>
      <c r="Q924" s="139"/>
      <c r="R924" s="140"/>
      <c r="S924" s="140">
        <v>34237195</v>
      </c>
      <c r="T924" s="140">
        <f t="shared" si="72"/>
        <v>38345658.400000006</v>
      </c>
      <c r="U924" s="130">
        <v>2010</v>
      </c>
      <c r="V924" s="141"/>
    </row>
    <row r="925" spans="1:22" s="107" customFormat="1" ht="120" customHeight="1">
      <c r="A925" s="129" t="s">
        <v>253</v>
      </c>
      <c r="B925" s="130" t="s">
        <v>1928</v>
      </c>
      <c r="C925" s="131" t="s">
        <v>254</v>
      </c>
      <c r="D925" s="132" t="s">
        <v>255</v>
      </c>
      <c r="E925" s="152" t="s">
        <v>256</v>
      </c>
      <c r="F925" s="130" t="s">
        <v>1932</v>
      </c>
      <c r="G925" s="134">
        <v>0</v>
      </c>
      <c r="H925" s="135">
        <v>751000000</v>
      </c>
      <c r="I925" s="136" t="s">
        <v>1933</v>
      </c>
      <c r="J925" s="130" t="s">
        <v>2251</v>
      </c>
      <c r="K925" s="130" t="s">
        <v>1954</v>
      </c>
      <c r="L925" s="130"/>
      <c r="M925" s="130" t="s">
        <v>1947</v>
      </c>
      <c r="N925" s="130">
        <v>0</v>
      </c>
      <c r="O925" s="130"/>
      <c r="P925" s="130"/>
      <c r="Q925" s="139"/>
      <c r="R925" s="140"/>
      <c r="S925" s="140">
        <v>13806000</v>
      </c>
      <c r="T925" s="140">
        <f t="shared" si="72"/>
        <v>15462720.000000002</v>
      </c>
      <c r="U925" s="139">
        <v>2011</v>
      </c>
      <c r="V925" s="141"/>
    </row>
    <row r="926" spans="1:22" s="107" customFormat="1" ht="120" customHeight="1">
      <c r="A926" s="129" t="s">
        <v>257</v>
      </c>
      <c r="B926" s="130" t="s">
        <v>1928</v>
      </c>
      <c r="C926" s="131" t="s">
        <v>258</v>
      </c>
      <c r="D926" s="234" t="s">
        <v>259</v>
      </c>
      <c r="E926" s="235" t="s">
        <v>260</v>
      </c>
      <c r="F926" s="130" t="s">
        <v>1932</v>
      </c>
      <c r="G926" s="134">
        <v>0</v>
      </c>
      <c r="H926" s="135">
        <v>751000000</v>
      </c>
      <c r="I926" s="136" t="s">
        <v>1933</v>
      </c>
      <c r="J926" s="130" t="s">
        <v>2251</v>
      </c>
      <c r="K926" s="130" t="s">
        <v>1954</v>
      </c>
      <c r="L926" s="130"/>
      <c r="M926" s="130" t="s">
        <v>1947</v>
      </c>
      <c r="N926" s="130">
        <v>0</v>
      </c>
      <c r="O926" s="130"/>
      <c r="P926" s="130"/>
      <c r="Q926" s="139"/>
      <c r="R926" s="140"/>
      <c r="S926" s="140">
        <v>8833500</v>
      </c>
      <c r="T926" s="140">
        <f t="shared" si="72"/>
        <v>9893520.000000002</v>
      </c>
      <c r="U926" s="139">
        <v>2011</v>
      </c>
      <c r="V926" s="141"/>
    </row>
    <row r="927" spans="1:22" s="107" customFormat="1" ht="120" customHeight="1">
      <c r="A927" s="129" t="s">
        <v>261</v>
      </c>
      <c r="B927" s="130" t="s">
        <v>1928</v>
      </c>
      <c r="C927" s="131" t="s">
        <v>262</v>
      </c>
      <c r="D927" s="132" t="s">
        <v>263</v>
      </c>
      <c r="E927" s="152" t="s">
        <v>264</v>
      </c>
      <c r="F927" s="130" t="s">
        <v>1932</v>
      </c>
      <c r="G927" s="134">
        <v>89</v>
      </c>
      <c r="H927" s="135">
        <v>751000000</v>
      </c>
      <c r="I927" s="136" t="s">
        <v>1933</v>
      </c>
      <c r="J927" s="137" t="s">
        <v>1953</v>
      </c>
      <c r="K927" s="130" t="s">
        <v>265</v>
      </c>
      <c r="L927" s="130"/>
      <c r="M927" s="130" t="s">
        <v>1947</v>
      </c>
      <c r="N927" s="130">
        <v>0</v>
      </c>
      <c r="O927" s="130"/>
      <c r="P927" s="130"/>
      <c r="Q927" s="139"/>
      <c r="R927" s="140"/>
      <c r="S927" s="140">
        <v>476614995.48</v>
      </c>
      <c r="T927" s="140">
        <f t="shared" si="72"/>
        <v>533808794.9376001</v>
      </c>
      <c r="U927" s="139">
        <v>2010</v>
      </c>
      <c r="V927" s="141"/>
    </row>
    <row r="928" spans="1:22" s="107" customFormat="1" ht="120" customHeight="1">
      <c r="A928" s="129" t="s">
        <v>266</v>
      </c>
      <c r="B928" s="130" t="s">
        <v>1928</v>
      </c>
      <c r="C928" s="131" t="s">
        <v>267</v>
      </c>
      <c r="D928" s="234" t="s">
        <v>268</v>
      </c>
      <c r="E928" s="305" t="s">
        <v>269</v>
      </c>
      <c r="F928" s="130" t="s">
        <v>1932</v>
      </c>
      <c r="G928" s="134">
        <v>0</v>
      </c>
      <c r="H928" s="135">
        <v>751000000</v>
      </c>
      <c r="I928" s="136" t="s">
        <v>1933</v>
      </c>
      <c r="J928" s="137" t="s">
        <v>1982</v>
      </c>
      <c r="K928" s="130" t="s">
        <v>1954</v>
      </c>
      <c r="L928" s="130"/>
      <c r="M928" s="130" t="s">
        <v>1947</v>
      </c>
      <c r="N928" s="130">
        <v>0</v>
      </c>
      <c r="O928" s="130"/>
      <c r="P928" s="130"/>
      <c r="Q928" s="139"/>
      <c r="R928" s="140"/>
      <c r="S928" s="140">
        <f>3977809056.94124+110478300</f>
        <v>4088287356.94124</v>
      </c>
      <c r="T928" s="140">
        <f t="shared" si="72"/>
        <v>4578881839.774189</v>
      </c>
      <c r="U928" s="139">
        <v>2011</v>
      </c>
      <c r="V928" s="141"/>
    </row>
    <row r="929" spans="1:22" s="107" customFormat="1" ht="120" customHeight="1">
      <c r="A929" s="129" t="s">
        <v>270</v>
      </c>
      <c r="B929" s="130" t="s">
        <v>1928</v>
      </c>
      <c r="C929" s="131" t="s">
        <v>271</v>
      </c>
      <c r="D929" s="234" t="s">
        <v>272</v>
      </c>
      <c r="E929" s="305" t="s">
        <v>273</v>
      </c>
      <c r="F929" s="130" t="s">
        <v>1932</v>
      </c>
      <c r="G929" s="134">
        <v>0</v>
      </c>
      <c r="H929" s="135">
        <v>751000000</v>
      </c>
      <c r="I929" s="136" t="s">
        <v>1933</v>
      </c>
      <c r="J929" s="137" t="s">
        <v>1982</v>
      </c>
      <c r="K929" s="130" t="s">
        <v>1954</v>
      </c>
      <c r="L929" s="130"/>
      <c r="M929" s="130" t="s">
        <v>1947</v>
      </c>
      <c r="N929" s="130">
        <v>0</v>
      </c>
      <c r="O929" s="130"/>
      <c r="P929" s="130"/>
      <c r="Q929" s="139"/>
      <c r="R929" s="140"/>
      <c r="S929" s="140">
        <v>28536499.993369255</v>
      </c>
      <c r="T929" s="140">
        <f t="shared" si="72"/>
        <v>31960879.99257357</v>
      </c>
      <c r="U929" s="139">
        <v>2011</v>
      </c>
      <c r="V929" s="141"/>
    </row>
    <row r="930" spans="1:22" s="107" customFormat="1" ht="120" customHeight="1">
      <c r="A930" s="129" t="s">
        <v>274</v>
      </c>
      <c r="B930" s="130" t="s">
        <v>1928</v>
      </c>
      <c r="C930" s="131" t="s">
        <v>275</v>
      </c>
      <c r="D930" s="234" t="s">
        <v>276</v>
      </c>
      <c r="E930" s="304" t="s">
        <v>277</v>
      </c>
      <c r="F930" s="130" t="s">
        <v>1932</v>
      </c>
      <c r="G930" s="134">
        <v>0</v>
      </c>
      <c r="H930" s="135">
        <v>751000000</v>
      </c>
      <c r="I930" s="136" t="s">
        <v>1933</v>
      </c>
      <c r="J930" s="137" t="s">
        <v>1982</v>
      </c>
      <c r="K930" s="130" t="s">
        <v>1954</v>
      </c>
      <c r="L930" s="130"/>
      <c r="M930" s="130" t="s">
        <v>1947</v>
      </c>
      <c r="N930" s="130">
        <v>0</v>
      </c>
      <c r="O930" s="130"/>
      <c r="P930" s="130"/>
      <c r="Q930" s="139"/>
      <c r="R930" s="140"/>
      <c r="S930" s="140">
        <v>188983641.92323858</v>
      </c>
      <c r="T930" s="140">
        <f t="shared" si="72"/>
        <v>211661678.95402724</v>
      </c>
      <c r="U930" s="139">
        <v>2011</v>
      </c>
      <c r="V930" s="141"/>
    </row>
    <row r="931" spans="1:22" s="107" customFormat="1" ht="120" customHeight="1">
      <c r="A931" s="129" t="s">
        <v>278</v>
      </c>
      <c r="B931" s="130" t="s">
        <v>1928</v>
      </c>
      <c r="C931" s="131" t="s">
        <v>275</v>
      </c>
      <c r="D931" s="234" t="s">
        <v>279</v>
      </c>
      <c r="E931" s="304" t="s">
        <v>280</v>
      </c>
      <c r="F931" s="130" t="s">
        <v>1932</v>
      </c>
      <c r="G931" s="134">
        <v>0</v>
      </c>
      <c r="H931" s="135">
        <v>751000000</v>
      </c>
      <c r="I931" s="136" t="s">
        <v>1933</v>
      </c>
      <c r="J931" s="137" t="s">
        <v>1982</v>
      </c>
      <c r="K931" s="130" t="s">
        <v>1954</v>
      </c>
      <c r="L931" s="130"/>
      <c r="M931" s="130" t="s">
        <v>1947</v>
      </c>
      <c r="N931" s="130">
        <v>0</v>
      </c>
      <c r="O931" s="130"/>
      <c r="P931" s="130"/>
      <c r="Q931" s="139"/>
      <c r="R931" s="140"/>
      <c r="S931" s="140">
        <v>135000000</v>
      </c>
      <c r="T931" s="140">
        <f t="shared" si="72"/>
        <v>151200000</v>
      </c>
      <c r="U931" s="139">
        <v>2011</v>
      </c>
      <c r="V931" s="141"/>
    </row>
    <row r="932" spans="1:22" s="107" customFormat="1" ht="120" customHeight="1">
      <c r="A932" s="129" t="s">
        <v>281</v>
      </c>
      <c r="B932" s="130" t="s">
        <v>1928</v>
      </c>
      <c r="C932" s="131" t="s">
        <v>267</v>
      </c>
      <c r="D932" s="234" t="s">
        <v>282</v>
      </c>
      <c r="E932" s="304" t="s">
        <v>283</v>
      </c>
      <c r="F932" s="130" t="s">
        <v>1932</v>
      </c>
      <c r="G932" s="134">
        <v>0</v>
      </c>
      <c r="H932" s="135">
        <v>751000000</v>
      </c>
      <c r="I932" s="136" t="s">
        <v>1933</v>
      </c>
      <c r="J932" s="137" t="s">
        <v>1982</v>
      </c>
      <c r="K932" s="130" t="s">
        <v>1954</v>
      </c>
      <c r="L932" s="130"/>
      <c r="M932" s="130" t="s">
        <v>1947</v>
      </c>
      <c r="N932" s="130">
        <v>0</v>
      </c>
      <c r="O932" s="130"/>
      <c r="P932" s="130"/>
      <c r="Q932" s="139"/>
      <c r="R932" s="140"/>
      <c r="S932" s="140">
        <v>235534705.3516855</v>
      </c>
      <c r="T932" s="140">
        <f t="shared" si="72"/>
        <v>263798869.99388778</v>
      </c>
      <c r="U932" s="139">
        <v>2011</v>
      </c>
      <c r="V932" s="141"/>
    </row>
    <row r="933" spans="1:22" s="107" customFormat="1" ht="120" customHeight="1">
      <c r="A933" s="129" t="s">
        <v>284</v>
      </c>
      <c r="B933" s="130" t="s">
        <v>1928</v>
      </c>
      <c r="C933" s="131" t="s">
        <v>1753</v>
      </c>
      <c r="D933" s="234" t="s">
        <v>285</v>
      </c>
      <c r="E933" s="235" t="s">
        <v>285</v>
      </c>
      <c r="F933" s="130" t="s">
        <v>1932</v>
      </c>
      <c r="G933" s="134">
        <v>0</v>
      </c>
      <c r="H933" s="135">
        <v>751000000</v>
      </c>
      <c r="I933" s="136" t="s">
        <v>1933</v>
      </c>
      <c r="J933" s="130" t="s">
        <v>2251</v>
      </c>
      <c r="K933" s="130" t="s">
        <v>1954</v>
      </c>
      <c r="L933" s="130"/>
      <c r="M933" s="130" t="s">
        <v>1947</v>
      </c>
      <c r="N933" s="130">
        <v>0</v>
      </c>
      <c r="O933" s="130"/>
      <c r="P933" s="130"/>
      <c r="Q933" s="139"/>
      <c r="R933" s="140"/>
      <c r="S933" s="140">
        <v>20879250</v>
      </c>
      <c r="T933" s="140">
        <f t="shared" si="72"/>
        <v>23384760.000000004</v>
      </c>
      <c r="U933" s="139">
        <v>2011</v>
      </c>
      <c r="V933" s="141"/>
    </row>
    <row r="934" spans="1:22" s="107" customFormat="1" ht="101.25" customHeight="1">
      <c r="A934" s="129" t="s">
        <v>286</v>
      </c>
      <c r="B934" s="130" t="s">
        <v>1928</v>
      </c>
      <c r="C934" s="131" t="s">
        <v>1753</v>
      </c>
      <c r="D934" s="234" t="s">
        <v>287</v>
      </c>
      <c r="E934" s="235" t="s">
        <v>287</v>
      </c>
      <c r="F934" s="130" t="s">
        <v>1932</v>
      </c>
      <c r="G934" s="134">
        <v>0</v>
      </c>
      <c r="H934" s="135">
        <v>751000000</v>
      </c>
      <c r="I934" s="136" t="s">
        <v>1933</v>
      </c>
      <c r="J934" s="130" t="s">
        <v>2251</v>
      </c>
      <c r="K934" s="130" t="s">
        <v>1954</v>
      </c>
      <c r="L934" s="130"/>
      <c r="M934" s="130" t="s">
        <v>1947</v>
      </c>
      <c r="N934" s="130">
        <v>0</v>
      </c>
      <c r="O934" s="130"/>
      <c r="P934" s="130"/>
      <c r="Q934" s="139"/>
      <c r="R934" s="140"/>
      <c r="S934" s="140">
        <v>20879250</v>
      </c>
      <c r="T934" s="140">
        <f t="shared" si="72"/>
        <v>23384760.000000004</v>
      </c>
      <c r="U934" s="139">
        <v>2011</v>
      </c>
      <c r="V934" s="141"/>
    </row>
    <row r="935" spans="1:22" s="107" customFormat="1" ht="120" customHeight="1">
      <c r="A935" s="129" t="s">
        <v>288</v>
      </c>
      <c r="B935" s="130" t="s">
        <v>1928</v>
      </c>
      <c r="C935" s="131" t="s">
        <v>289</v>
      </c>
      <c r="D935" s="132" t="s">
        <v>290</v>
      </c>
      <c r="E935" s="152" t="s">
        <v>291</v>
      </c>
      <c r="F935" s="130" t="s">
        <v>1932</v>
      </c>
      <c r="G935" s="134">
        <v>0</v>
      </c>
      <c r="H935" s="135">
        <v>751000000</v>
      </c>
      <c r="I935" s="136" t="s">
        <v>1933</v>
      </c>
      <c r="J935" s="130" t="s">
        <v>2251</v>
      </c>
      <c r="K935" s="130" t="s">
        <v>292</v>
      </c>
      <c r="L935" s="130"/>
      <c r="M935" s="130" t="s">
        <v>1947</v>
      </c>
      <c r="N935" s="139">
        <v>100</v>
      </c>
      <c r="O935" s="130"/>
      <c r="P935" s="130"/>
      <c r="Q935" s="139"/>
      <c r="R935" s="140"/>
      <c r="S935" s="140">
        <f>160267280.420789+6982500</f>
        <v>167249780.420789</v>
      </c>
      <c r="T935" s="140">
        <f t="shared" si="72"/>
        <v>187319754.0712837</v>
      </c>
      <c r="U935" s="139">
        <v>2011</v>
      </c>
      <c r="V935" s="141"/>
    </row>
    <row r="936" spans="1:22" s="107" customFormat="1" ht="120" customHeight="1">
      <c r="A936" s="129" t="s">
        <v>293</v>
      </c>
      <c r="B936" s="130" t="s">
        <v>1928</v>
      </c>
      <c r="C936" s="131" t="s">
        <v>294</v>
      </c>
      <c r="D936" s="132" t="s">
        <v>295</v>
      </c>
      <c r="E936" s="152" t="s">
        <v>291</v>
      </c>
      <c r="F936" s="130" t="s">
        <v>1932</v>
      </c>
      <c r="G936" s="134">
        <v>85</v>
      </c>
      <c r="H936" s="135">
        <v>751000000</v>
      </c>
      <c r="I936" s="136" t="s">
        <v>1933</v>
      </c>
      <c r="J936" s="137" t="s">
        <v>1934</v>
      </c>
      <c r="K936" s="130" t="s">
        <v>296</v>
      </c>
      <c r="L936" s="130"/>
      <c r="M936" s="130" t="s">
        <v>1947</v>
      </c>
      <c r="N936" s="139">
        <v>100</v>
      </c>
      <c r="O936" s="130"/>
      <c r="P936" s="130"/>
      <c r="Q936" s="139"/>
      <c r="R936" s="140"/>
      <c r="S936" s="140">
        <v>671794992.7764482</v>
      </c>
      <c r="T936" s="140">
        <f t="shared" si="72"/>
        <v>752410391.9096221</v>
      </c>
      <c r="U936" s="139">
        <v>2011</v>
      </c>
      <c r="V936" s="141"/>
    </row>
    <row r="937" spans="1:22" s="107" customFormat="1" ht="70.5" customHeight="1">
      <c r="A937" s="129" t="s">
        <v>297</v>
      </c>
      <c r="B937" s="130" t="s">
        <v>1928</v>
      </c>
      <c r="C937" s="131" t="s">
        <v>298</v>
      </c>
      <c r="D937" s="132" t="s">
        <v>299</v>
      </c>
      <c r="E937" s="152" t="s">
        <v>300</v>
      </c>
      <c r="F937" s="130" t="s">
        <v>2262</v>
      </c>
      <c r="G937" s="134">
        <v>0</v>
      </c>
      <c r="H937" s="135">
        <v>751000000</v>
      </c>
      <c r="I937" s="136" t="s">
        <v>1933</v>
      </c>
      <c r="J937" s="130" t="s">
        <v>2251</v>
      </c>
      <c r="K937" s="130" t="s">
        <v>1954</v>
      </c>
      <c r="L937" s="130"/>
      <c r="M937" s="130" t="s">
        <v>1947</v>
      </c>
      <c r="N937" s="139">
        <v>100</v>
      </c>
      <c r="O937" s="130"/>
      <c r="P937" s="130"/>
      <c r="Q937" s="139"/>
      <c r="R937" s="140"/>
      <c r="S937" s="140">
        <f>(240+1800)*150</f>
        <v>306000</v>
      </c>
      <c r="T937" s="140">
        <f t="shared" si="72"/>
        <v>342720.00000000006</v>
      </c>
      <c r="U937" s="139">
        <v>2011</v>
      </c>
      <c r="V937" s="141"/>
    </row>
    <row r="938" spans="1:22" s="107" customFormat="1" ht="120" customHeight="1">
      <c r="A938" s="129" t="s">
        <v>301</v>
      </c>
      <c r="B938" s="130" t="s">
        <v>1928</v>
      </c>
      <c r="C938" s="131" t="s">
        <v>302</v>
      </c>
      <c r="D938" s="132" t="s">
        <v>303</v>
      </c>
      <c r="E938" s="152" t="s">
        <v>304</v>
      </c>
      <c r="F938" s="130" t="s">
        <v>1932</v>
      </c>
      <c r="G938" s="134">
        <v>0</v>
      </c>
      <c r="H938" s="135">
        <v>751000000</v>
      </c>
      <c r="I938" s="136" t="s">
        <v>1933</v>
      </c>
      <c r="J938" s="130" t="s">
        <v>2251</v>
      </c>
      <c r="K938" s="130" t="s">
        <v>1954</v>
      </c>
      <c r="L938" s="130"/>
      <c r="M938" s="130" t="s">
        <v>1947</v>
      </c>
      <c r="N938" s="139">
        <v>100</v>
      </c>
      <c r="O938" s="130"/>
      <c r="P938" s="130"/>
      <c r="Q938" s="139"/>
      <c r="R938" s="140"/>
      <c r="S938" s="140">
        <v>9621000</v>
      </c>
      <c r="T938" s="140">
        <f t="shared" si="72"/>
        <v>10775520.000000002</v>
      </c>
      <c r="U938" s="139">
        <v>2011</v>
      </c>
      <c r="V938" s="141"/>
    </row>
    <row r="939" spans="1:22" s="107" customFormat="1" ht="120" customHeight="1">
      <c r="A939" s="129" t="s">
        <v>305</v>
      </c>
      <c r="B939" s="130" t="s">
        <v>1928</v>
      </c>
      <c r="C939" s="131" t="s">
        <v>306</v>
      </c>
      <c r="D939" s="132" t="s">
        <v>307</v>
      </c>
      <c r="E939" s="152" t="s">
        <v>308</v>
      </c>
      <c r="F939" s="130" t="s">
        <v>1789</v>
      </c>
      <c r="G939" s="134">
        <v>0</v>
      </c>
      <c r="H939" s="135">
        <v>751000000</v>
      </c>
      <c r="I939" s="136" t="s">
        <v>1933</v>
      </c>
      <c r="J939" s="130" t="s">
        <v>2251</v>
      </c>
      <c r="K939" s="130" t="s">
        <v>1954</v>
      </c>
      <c r="L939" s="130"/>
      <c r="M939" s="130" t="s">
        <v>1947</v>
      </c>
      <c r="N939" s="130">
        <v>0</v>
      </c>
      <c r="O939" s="130"/>
      <c r="P939" s="130"/>
      <c r="Q939" s="139"/>
      <c r="R939" s="140"/>
      <c r="S939" s="140">
        <f>673477984+3171970932</f>
        <v>3845448916</v>
      </c>
      <c r="T939" s="140">
        <f t="shared" si="72"/>
        <v>4306902785.92</v>
      </c>
      <c r="U939" s="139">
        <v>2011</v>
      </c>
      <c r="V939" s="141"/>
    </row>
    <row r="940" spans="1:22" s="107" customFormat="1" ht="120" customHeight="1">
      <c r="A940" s="129" t="s">
        <v>309</v>
      </c>
      <c r="B940" s="130" t="s">
        <v>1928</v>
      </c>
      <c r="C940" s="131" t="s">
        <v>310</v>
      </c>
      <c r="D940" s="132" t="s">
        <v>311</v>
      </c>
      <c r="E940" s="152" t="s">
        <v>312</v>
      </c>
      <c r="F940" s="130" t="s">
        <v>1789</v>
      </c>
      <c r="G940" s="134">
        <v>0</v>
      </c>
      <c r="H940" s="135">
        <v>751000000</v>
      </c>
      <c r="I940" s="136" t="s">
        <v>1933</v>
      </c>
      <c r="J940" s="130" t="s">
        <v>2251</v>
      </c>
      <c r="K940" s="130" t="s">
        <v>1954</v>
      </c>
      <c r="L940" s="130"/>
      <c r="M940" s="130" t="s">
        <v>1947</v>
      </c>
      <c r="N940" s="130">
        <v>0</v>
      </c>
      <c r="O940" s="130"/>
      <c r="P940" s="130"/>
      <c r="Q940" s="139"/>
      <c r="R940" s="140"/>
      <c r="S940" s="140">
        <f>3983519905+59970226</f>
        <v>4043490131</v>
      </c>
      <c r="T940" s="140">
        <f t="shared" si="72"/>
        <v>4528708946.72</v>
      </c>
      <c r="U940" s="139">
        <v>2011</v>
      </c>
      <c r="V940" s="141"/>
    </row>
    <row r="941" spans="1:22" s="107" customFormat="1" ht="120" customHeight="1">
      <c r="A941" s="129" t="s">
        <v>313</v>
      </c>
      <c r="B941" s="130" t="s">
        <v>1928</v>
      </c>
      <c r="C941" s="131" t="s">
        <v>314</v>
      </c>
      <c r="D941" s="132" t="s">
        <v>315</v>
      </c>
      <c r="E941" s="152" t="s">
        <v>316</v>
      </c>
      <c r="F941" s="130" t="s">
        <v>1789</v>
      </c>
      <c r="G941" s="134">
        <v>0</v>
      </c>
      <c r="H941" s="135">
        <v>751000000</v>
      </c>
      <c r="I941" s="136" t="s">
        <v>1933</v>
      </c>
      <c r="J941" s="130" t="s">
        <v>2251</v>
      </c>
      <c r="K941" s="130" t="s">
        <v>1954</v>
      </c>
      <c r="L941" s="130"/>
      <c r="M941" s="130" t="s">
        <v>1947</v>
      </c>
      <c r="N941" s="130">
        <v>0</v>
      </c>
      <c r="O941" s="130"/>
      <c r="P941" s="130"/>
      <c r="Q941" s="139"/>
      <c r="R941" s="140"/>
      <c r="S941" s="140">
        <v>52728000</v>
      </c>
      <c r="T941" s="140">
        <f t="shared" si="72"/>
        <v>59055360.00000001</v>
      </c>
      <c r="U941" s="139">
        <v>2011</v>
      </c>
      <c r="V941" s="141"/>
    </row>
    <row r="942" spans="1:22" s="107" customFormat="1" ht="120" customHeight="1">
      <c r="A942" s="129" t="s">
        <v>317</v>
      </c>
      <c r="B942" s="130" t="s">
        <v>1928</v>
      </c>
      <c r="C942" s="131" t="s">
        <v>318</v>
      </c>
      <c r="D942" s="132" t="s">
        <v>319</v>
      </c>
      <c r="E942" s="152" t="s">
        <v>320</v>
      </c>
      <c r="F942" s="130" t="s">
        <v>1932</v>
      </c>
      <c r="G942" s="134">
        <v>0</v>
      </c>
      <c r="H942" s="135">
        <v>751000000</v>
      </c>
      <c r="I942" s="136" t="s">
        <v>1933</v>
      </c>
      <c r="J942" s="130" t="s">
        <v>2251</v>
      </c>
      <c r="K942" s="130" t="s">
        <v>1954</v>
      </c>
      <c r="L942" s="130"/>
      <c r="M942" s="130" t="s">
        <v>321</v>
      </c>
      <c r="N942" s="130">
        <v>0</v>
      </c>
      <c r="O942" s="130"/>
      <c r="P942" s="130"/>
      <c r="Q942" s="139"/>
      <c r="R942" s="140"/>
      <c r="S942" s="140">
        <v>15442500</v>
      </c>
      <c r="T942" s="140">
        <f t="shared" si="72"/>
        <v>17295600</v>
      </c>
      <c r="U942" s="139">
        <v>2011</v>
      </c>
      <c r="V942" s="141"/>
    </row>
    <row r="943" spans="1:22" s="107" customFormat="1" ht="120" customHeight="1">
      <c r="A943" s="129" t="s">
        <v>322</v>
      </c>
      <c r="B943" s="130" t="s">
        <v>1928</v>
      </c>
      <c r="C943" s="131" t="s">
        <v>323</v>
      </c>
      <c r="D943" s="132" t="s">
        <v>324</v>
      </c>
      <c r="E943" s="152" t="s">
        <v>325</v>
      </c>
      <c r="F943" s="130" t="s">
        <v>1932</v>
      </c>
      <c r="G943" s="134">
        <v>0</v>
      </c>
      <c r="H943" s="135">
        <v>751000000</v>
      </c>
      <c r="I943" s="136" t="s">
        <v>1933</v>
      </c>
      <c r="J943" s="130" t="s">
        <v>2251</v>
      </c>
      <c r="K943" s="130" t="s">
        <v>1954</v>
      </c>
      <c r="L943" s="130"/>
      <c r="M943" s="130" t="s">
        <v>1947</v>
      </c>
      <c r="N943" s="130">
        <v>0</v>
      </c>
      <c r="O943" s="130"/>
      <c r="P943" s="130"/>
      <c r="Q943" s="139"/>
      <c r="R943" s="140"/>
      <c r="S943" s="140">
        <v>18823800</v>
      </c>
      <c r="T943" s="140">
        <f t="shared" si="72"/>
        <v>21082656.000000004</v>
      </c>
      <c r="U943" s="139">
        <v>2011</v>
      </c>
      <c r="V943" s="141"/>
    </row>
    <row r="944" spans="1:22" s="107" customFormat="1" ht="120" customHeight="1">
      <c r="A944" s="129" t="s">
        <v>326</v>
      </c>
      <c r="B944" s="130" t="s">
        <v>1928</v>
      </c>
      <c r="C944" s="131" t="s">
        <v>180</v>
      </c>
      <c r="D944" s="132" t="s">
        <v>327</v>
      </c>
      <c r="E944" s="152" t="s">
        <v>328</v>
      </c>
      <c r="F944" s="130" t="s">
        <v>1932</v>
      </c>
      <c r="G944" s="134">
        <v>0</v>
      </c>
      <c r="H944" s="135">
        <v>751000000</v>
      </c>
      <c r="I944" s="136" t="s">
        <v>1933</v>
      </c>
      <c r="J944" s="137" t="s">
        <v>1953</v>
      </c>
      <c r="K944" s="130" t="s">
        <v>1954</v>
      </c>
      <c r="L944" s="130"/>
      <c r="M944" s="130" t="s">
        <v>1947</v>
      </c>
      <c r="N944" s="130">
        <v>0</v>
      </c>
      <c r="O944" s="130"/>
      <c r="P944" s="130"/>
      <c r="Q944" s="139"/>
      <c r="R944" s="140"/>
      <c r="S944" s="140">
        <v>280935000</v>
      </c>
      <c r="T944" s="140">
        <f t="shared" si="72"/>
        <v>314647200.00000006</v>
      </c>
      <c r="U944" s="139">
        <v>2011</v>
      </c>
      <c r="V944" s="141"/>
    </row>
    <row r="945" spans="1:22" s="107" customFormat="1" ht="120" customHeight="1">
      <c r="A945" s="129" t="s">
        <v>329</v>
      </c>
      <c r="B945" s="130" t="s">
        <v>1928</v>
      </c>
      <c r="C945" s="131" t="s">
        <v>191</v>
      </c>
      <c r="D945" s="132" t="s">
        <v>330</v>
      </c>
      <c r="E945" s="152" t="s">
        <v>331</v>
      </c>
      <c r="F945" s="130" t="s">
        <v>1789</v>
      </c>
      <c r="G945" s="134">
        <v>0</v>
      </c>
      <c r="H945" s="135">
        <v>751000000</v>
      </c>
      <c r="I945" s="136" t="s">
        <v>1933</v>
      </c>
      <c r="J945" s="130" t="s">
        <v>2251</v>
      </c>
      <c r="K945" s="130" t="s">
        <v>1954</v>
      </c>
      <c r="L945" s="130"/>
      <c r="M945" s="130" t="s">
        <v>1947</v>
      </c>
      <c r="N945" s="130">
        <v>0</v>
      </c>
      <c r="O945" s="130"/>
      <c r="P945" s="130"/>
      <c r="Q945" s="139"/>
      <c r="R945" s="140"/>
      <c r="S945" s="140">
        <v>29340000</v>
      </c>
      <c r="T945" s="140">
        <f t="shared" si="72"/>
        <v>32860800.000000004</v>
      </c>
      <c r="U945" s="139">
        <v>2011</v>
      </c>
      <c r="V945" s="141"/>
    </row>
    <row r="946" spans="1:22" s="107" customFormat="1" ht="120" customHeight="1">
      <c r="A946" s="129" t="s">
        <v>332</v>
      </c>
      <c r="B946" s="130" t="s">
        <v>1928</v>
      </c>
      <c r="C946" s="131" t="s">
        <v>333</v>
      </c>
      <c r="D946" s="132" t="s">
        <v>334</v>
      </c>
      <c r="E946" s="152" t="s">
        <v>335</v>
      </c>
      <c r="F946" s="130" t="s">
        <v>2262</v>
      </c>
      <c r="G946" s="134">
        <v>0</v>
      </c>
      <c r="H946" s="135">
        <v>751000000</v>
      </c>
      <c r="I946" s="136" t="s">
        <v>1933</v>
      </c>
      <c r="J946" s="130" t="s">
        <v>2251</v>
      </c>
      <c r="K946" s="130" t="s">
        <v>1954</v>
      </c>
      <c r="L946" s="130"/>
      <c r="M946" s="130" t="s">
        <v>1947</v>
      </c>
      <c r="N946" s="130">
        <v>0</v>
      </c>
      <c r="O946" s="130"/>
      <c r="P946" s="130"/>
      <c r="Q946" s="139"/>
      <c r="R946" s="140"/>
      <c r="S946" s="140">
        <v>2386505.926092379</v>
      </c>
      <c r="T946" s="140">
        <f t="shared" si="72"/>
        <v>2672886.6372234644</v>
      </c>
      <c r="U946" s="139">
        <v>2011</v>
      </c>
      <c r="V946" s="141"/>
    </row>
    <row r="947" spans="1:22" s="107" customFormat="1" ht="120" customHeight="1">
      <c r="A947" s="129" t="s">
        <v>336</v>
      </c>
      <c r="B947" s="130" t="s">
        <v>1928</v>
      </c>
      <c r="C947" s="131" t="s">
        <v>337</v>
      </c>
      <c r="D947" s="132" t="s">
        <v>338</v>
      </c>
      <c r="E947" s="152" t="s">
        <v>339</v>
      </c>
      <c r="F947" s="130" t="s">
        <v>1789</v>
      </c>
      <c r="G947" s="134">
        <v>0</v>
      </c>
      <c r="H947" s="135">
        <v>751000000</v>
      </c>
      <c r="I947" s="136" t="s">
        <v>1933</v>
      </c>
      <c r="J947" s="130" t="s">
        <v>2251</v>
      </c>
      <c r="K947" s="130" t="s">
        <v>1954</v>
      </c>
      <c r="L947" s="130"/>
      <c r="M947" s="130" t="s">
        <v>1947</v>
      </c>
      <c r="N947" s="130">
        <v>0</v>
      </c>
      <c r="O947" s="130"/>
      <c r="P947" s="130"/>
      <c r="Q947" s="139"/>
      <c r="R947" s="140"/>
      <c r="S947" s="140">
        <v>388625404.79299957</v>
      </c>
      <c r="T947" s="140">
        <f t="shared" si="72"/>
        <v>435260453.36815953</v>
      </c>
      <c r="U947" s="139">
        <v>2011</v>
      </c>
      <c r="V947" s="141"/>
    </row>
    <row r="948" spans="1:22" s="107" customFormat="1" ht="120" customHeight="1">
      <c r="A948" s="129" t="s">
        <v>340</v>
      </c>
      <c r="B948" s="130" t="s">
        <v>1928</v>
      </c>
      <c r="C948" s="131" t="s">
        <v>341</v>
      </c>
      <c r="D948" s="132" t="s">
        <v>342</v>
      </c>
      <c r="E948" s="152" t="s">
        <v>343</v>
      </c>
      <c r="F948" s="130" t="s">
        <v>1932</v>
      </c>
      <c r="G948" s="134">
        <v>0</v>
      </c>
      <c r="H948" s="135">
        <v>751000000</v>
      </c>
      <c r="I948" s="136" t="s">
        <v>1933</v>
      </c>
      <c r="J948" s="130" t="s">
        <v>2251</v>
      </c>
      <c r="K948" s="130" t="s">
        <v>1954</v>
      </c>
      <c r="L948" s="130"/>
      <c r="M948" s="130" t="s">
        <v>1947</v>
      </c>
      <c r="N948" s="130">
        <v>0</v>
      </c>
      <c r="O948" s="130"/>
      <c r="P948" s="130"/>
      <c r="Q948" s="139"/>
      <c r="R948" s="140"/>
      <c r="S948" s="140">
        <v>86035558.47729753</v>
      </c>
      <c r="T948" s="140">
        <f t="shared" si="72"/>
        <v>96359825.49457324</v>
      </c>
      <c r="U948" s="139">
        <v>2011</v>
      </c>
      <c r="V948" s="141"/>
    </row>
    <row r="949" spans="1:22" s="107" customFormat="1" ht="120" customHeight="1">
      <c r="A949" s="129" t="s">
        <v>344</v>
      </c>
      <c r="B949" s="130" t="s">
        <v>1928</v>
      </c>
      <c r="C949" s="131" t="s">
        <v>258</v>
      </c>
      <c r="D949" s="132" t="s">
        <v>345</v>
      </c>
      <c r="E949" s="152" t="s">
        <v>346</v>
      </c>
      <c r="F949" s="130" t="s">
        <v>1932</v>
      </c>
      <c r="G949" s="134">
        <v>0</v>
      </c>
      <c r="H949" s="135">
        <v>751000000</v>
      </c>
      <c r="I949" s="136" t="s">
        <v>1933</v>
      </c>
      <c r="J949" s="130" t="s">
        <v>2251</v>
      </c>
      <c r="K949" s="130" t="s">
        <v>1954</v>
      </c>
      <c r="L949" s="130"/>
      <c r="M949" s="130" t="s">
        <v>1947</v>
      </c>
      <c r="N949" s="130">
        <v>0</v>
      </c>
      <c r="O949" s="130"/>
      <c r="P949" s="130"/>
      <c r="Q949" s="139"/>
      <c r="R949" s="140"/>
      <c r="S949" s="140">
        <v>1917146232.0000002</v>
      </c>
      <c r="T949" s="140">
        <f t="shared" si="72"/>
        <v>2147203779.8400004</v>
      </c>
      <c r="U949" s="139">
        <v>2011</v>
      </c>
      <c r="V949" s="141"/>
    </row>
    <row r="950" spans="1:22" s="107" customFormat="1" ht="120" customHeight="1">
      <c r="A950" s="129" t="s">
        <v>347</v>
      </c>
      <c r="B950" s="130" t="s">
        <v>1928</v>
      </c>
      <c r="C950" s="131" t="s">
        <v>258</v>
      </c>
      <c r="D950" s="132" t="s">
        <v>348</v>
      </c>
      <c r="E950" s="152" t="s">
        <v>349</v>
      </c>
      <c r="F950" s="130" t="s">
        <v>1932</v>
      </c>
      <c r="G950" s="134">
        <v>0</v>
      </c>
      <c r="H950" s="135">
        <v>751000000</v>
      </c>
      <c r="I950" s="136" t="s">
        <v>1933</v>
      </c>
      <c r="J950" s="130" t="s">
        <v>2251</v>
      </c>
      <c r="K950" s="130" t="s">
        <v>1954</v>
      </c>
      <c r="L950" s="130"/>
      <c r="M950" s="130" t="s">
        <v>1947</v>
      </c>
      <c r="N950" s="130">
        <v>0</v>
      </c>
      <c r="O950" s="130"/>
      <c r="P950" s="130"/>
      <c r="Q950" s="139"/>
      <c r="R950" s="140"/>
      <c r="S950" s="140">
        <v>417787200</v>
      </c>
      <c r="T950" s="140">
        <f t="shared" si="72"/>
        <v>467921664.00000006</v>
      </c>
      <c r="U950" s="139">
        <v>2011</v>
      </c>
      <c r="V950" s="141"/>
    </row>
    <row r="951" spans="1:22" s="107" customFormat="1" ht="120" customHeight="1">
      <c r="A951" s="129" t="s">
        <v>350</v>
      </c>
      <c r="B951" s="130" t="s">
        <v>1928</v>
      </c>
      <c r="C951" s="131" t="s">
        <v>351</v>
      </c>
      <c r="D951" s="132" t="s">
        <v>352</v>
      </c>
      <c r="E951" s="152" t="s">
        <v>353</v>
      </c>
      <c r="F951" s="130" t="s">
        <v>1932</v>
      </c>
      <c r="G951" s="134">
        <v>0</v>
      </c>
      <c r="H951" s="135">
        <v>751000000</v>
      </c>
      <c r="I951" s="136" t="s">
        <v>1933</v>
      </c>
      <c r="J951" s="130" t="s">
        <v>2251</v>
      </c>
      <c r="K951" s="130" t="s">
        <v>1954</v>
      </c>
      <c r="L951" s="130"/>
      <c r="M951" s="130" t="s">
        <v>1947</v>
      </c>
      <c r="N951" s="130">
        <v>0</v>
      </c>
      <c r="O951" s="130"/>
      <c r="P951" s="130"/>
      <c r="Q951" s="139"/>
      <c r="R951" s="140"/>
      <c r="S951" s="140"/>
      <c r="T951" s="140"/>
      <c r="V951" s="141"/>
    </row>
    <row r="952" spans="1:22" s="107" customFormat="1" ht="101.25" customHeight="1">
      <c r="A952" s="129" t="s">
        <v>1881</v>
      </c>
      <c r="B952" s="130" t="s">
        <v>1928</v>
      </c>
      <c r="C952" s="131" t="s">
        <v>351</v>
      </c>
      <c r="D952" s="132" t="s">
        <v>352</v>
      </c>
      <c r="E952" s="152" t="s">
        <v>353</v>
      </c>
      <c r="F952" s="130" t="s">
        <v>1932</v>
      </c>
      <c r="G952" s="134">
        <v>0</v>
      </c>
      <c r="H952" s="135">
        <v>751000000</v>
      </c>
      <c r="I952" s="136" t="s">
        <v>1933</v>
      </c>
      <c r="J952" s="130" t="s">
        <v>2251</v>
      </c>
      <c r="K952" s="130" t="s">
        <v>1954</v>
      </c>
      <c r="L952" s="130"/>
      <c r="M952" s="130" t="s">
        <v>1947</v>
      </c>
      <c r="N952" s="130">
        <v>0</v>
      </c>
      <c r="O952" s="130"/>
      <c r="P952" s="130"/>
      <c r="Q952" s="139"/>
      <c r="R952" s="140"/>
      <c r="S952" s="140">
        <f>235990060+17968376</f>
        <v>253958436</v>
      </c>
      <c r="T952" s="140">
        <f>S952*1.12</f>
        <v>284433448.32000005</v>
      </c>
      <c r="U952" s="139">
        <v>2011</v>
      </c>
      <c r="V952" s="141"/>
    </row>
    <row r="953" spans="1:22" s="107" customFormat="1" ht="97.5" customHeight="1">
      <c r="A953" s="129" t="s">
        <v>354</v>
      </c>
      <c r="B953" s="130" t="s">
        <v>1928</v>
      </c>
      <c r="C953" s="131" t="s">
        <v>355</v>
      </c>
      <c r="D953" s="132" t="s">
        <v>356</v>
      </c>
      <c r="E953" s="152" t="s">
        <v>357</v>
      </c>
      <c r="F953" s="130" t="s">
        <v>2262</v>
      </c>
      <c r="G953" s="134">
        <v>0</v>
      </c>
      <c r="H953" s="135">
        <v>751000000</v>
      </c>
      <c r="I953" s="136" t="s">
        <v>1933</v>
      </c>
      <c r="J953" s="130" t="s">
        <v>2251</v>
      </c>
      <c r="K953" s="136" t="s">
        <v>1954</v>
      </c>
      <c r="L953" s="130"/>
      <c r="M953" s="130" t="s">
        <v>1947</v>
      </c>
      <c r="N953" s="130">
        <v>50</v>
      </c>
      <c r="O953" s="130"/>
      <c r="P953" s="130"/>
      <c r="Q953" s="139"/>
      <c r="R953" s="140"/>
      <c r="S953" s="140">
        <v>4082400</v>
      </c>
      <c r="T953" s="140">
        <f aca="true" t="shared" si="73" ref="T953:T985">S953*1.12</f>
        <v>4572288</v>
      </c>
      <c r="U953" s="130">
        <v>2011</v>
      </c>
      <c r="V953" s="141"/>
    </row>
    <row r="954" spans="1:22" s="107" customFormat="1" ht="120" customHeight="1">
      <c r="A954" s="129" t="s">
        <v>358</v>
      </c>
      <c r="B954" s="130" t="s">
        <v>1928</v>
      </c>
      <c r="C954" s="131" t="s">
        <v>359</v>
      </c>
      <c r="D954" s="132" t="s">
        <v>360</v>
      </c>
      <c r="E954" s="152" t="s">
        <v>361</v>
      </c>
      <c r="F954" s="130" t="s">
        <v>2262</v>
      </c>
      <c r="G954" s="134">
        <v>0</v>
      </c>
      <c r="H954" s="135">
        <v>751000000</v>
      </c>
      <c r="I954" s="136" t="s">
        <v>1933</v>
      </c>
      <c r="J954" s="130" t="s">
        <v>2251</v>
      </c>
      <c r="K954" s="136" t="s">
        <v>1954</v>
      </c>
      <c r="L954" s="130"/>
      <c r="M954" s="130" t="s">
        <v>1947</v>
      </c>
      <c r="N954" s="130">
        <v>50</v>
      </c>
      <c r="O954" s="130"/>
      <c r="P954" s="130"/>
      <c r="Q954" s="139"/>
      <c r="R954" s="140"/>
      <c r="S954" s="140">
        <v>1388850</v>
      </c>
      <c r="T954" s="140">
        <f t="shared" si="73"/>
        <v>1555512.0000000002</v>
      </c>
      <c r="U954" s="130">
        <v>2011</v>
      </c>
      <c r="V954" s="141"/>
    </row>
    <row r="955" spans="1:22" s="107" customFormat="1" ht="120" customHeight="1">
      <c r="A955" s="129" t="s">
        <v>362</v>
      </c>
      <c r="B955" s="130" t="s">
        <v>1928</v>
      </c>
      <c r="C955" s="131" t="s">
        <v>363</v>
      </c>
      <c r="D955" s="132" t="s">
        <v>364</v>
      </c>
      <c r="E955" s="152" t="s">
        <v>365</v>
      </c>
      <c r="F955" s="130" t="s">
        <v>1932</v>
      </c>
      <c r="G955" s="134">
        <v>0</v>
      </c>
      <c r="H955" s="135">
        <v>751000000</v>
      </c>
      <c r="I955" s="136" t="s">
        <v>1933</v>
      </c>
      <c r="J955" s="130" t="s">
        <v>2251</v>
      </c>
      <c r="K955" s="130" t="s">
        <v>1954</v>
      </c>
      <c r="L955" s="306"/>
      <c r="M955" s="130" t="s">
        <v>1947</v>
      </c>
      <c r="N955" s="130">
        <v>0</v>
      </c>
      <c r="O955" s="307"/>
      <c r="P955" s="306"/>
      <c r="Q955" s="308"/>
      <c r="R955" s="309"/>
      <c r="S955" s="140">
        <f>83766281.3409339+2970000</f>
        <v>86736281.3409339</v>
      </c>
      <c r="T955" s="140">
        <f t="shared" si="73"/>
        <v>97144635.10184598</v>
      </c>
      <c r="U955" s="139">
        <v>2011</v>
      </c>
      <c r="V955" s="143"/>
    </row>
    <row r="956" spans="1:22" s="107" customFormat="1" ht="120" customHeight="1">
      <c r="A956" s="129" t="s">
        <v>366</v>
      </c>
      <c r="B956" s="130" t="s">
        <v>1928</v>
      </c>
      <c r="C956" s="131" t="s">
        <v>363</v>
      </c>
      <c r="D956" s="132" t="s">
        <v>364</v>
      </c>
      <c r="E956" s="152" t="s">
        <v>367</v>
      </c>
      <c r="F956" s="130" t="s">
        <v>1932</v>
      </c>
      <c r="G956" s="134">
        <v>0</v>
      </c>
      <c r="H956" s="135">
        <v>751000000</v>
      </c>
      <c r="I956" s="136" t="s">
        <v>1933</v>
      </c>
      <c r="J956" s="130" t="s">
        <v>2251</v>
      </c>
      <c r="K956" s="130" t="s">
        <v>1954</v>
      </c>
      <c r="L956" s="306"/>
      <c r="M956" s="130" t="s">
        <v>1947</v>
      </c>
      <c r="N956" s="130">
        <v>0</v>
      </c>
      <c r="O956" s="307"/>
      <c r="P956" s="306"/>
      <c r="Q956" s="308"/>
      <c r="R956" s="309"/>
      <c r="S956" s="140">
        <v>87990000</v>
      </c>
      <c r="T956" s="140">
        <f t="shared" si="73"/>
        <v>98548800.00000001</v>
      </c>
      <c r="U956" s="139">
        <v>2011</v>
      </c>
      <c r="V956" s="143"/>
    </row>
    <row r="957" spans="1:22" s="107" customFormat="1" ht="120" customHeight="1">
      <c r="A957" s="129" t="s">
        <v>368</v>
      </c>
      <c r="B957" s="130" t="s">
        <v>1928</v>
      </c>
      <c r="C957" s="131" t="s">
        <v>369</v>
      </c>
      <c r="D957" s="132" t="s">
        <v>370</v>
      </c>
      <c r="E957" s="152" t="s">
        <v>371</v>
      </c>
      <c r="F957" s="130" t="s">
        <v>1932</v>
      </c>
      <c r="G957" s="134">
        <v>0</v>
      </c>
      <c r="H957" s="135">
        <v>751000000</v>
      </c>
      <c r="I957" s="136" t="s">
        <v>1933</v>
      </c>
      <c r="J957" s="130" t="s">
        <v>2251</v>
      </c>
      <c r="K957" s="130" t="s">
        <v>1954</v>
      </c>
      <c r="L957" s="306"/>
      <c r="M957" s="130" t="s">
        <v>1947</v>
      </c>
      <c r="N957" s="130">
        <v>0</v>
      </c>
      <c r="O957" s="307"/>
      <c r="P957" s="306"/>
      <c r="Q957" s="308"/>
      <c r="R957" s="309"/>
      <c r="S957" s="140">
        <v>34293000</v>
      </c>
      <c r="T957" s="140">
        <f t="shared" si="73"/>
        <v>38408160</v>
      </c>
      <c r="U957" s="139">
        <v>2011</v>
      </c>
      <c r="V957" s="143"/>
    </row>
    <row r="958" spans="1:22" s="107" customFormat="1" ht="120" customHeight="1">
      <c r="A958" s="129" t="s">
        <v>372</v>
      </c>
      <c r="B958" s="130" t="s">
        <v>1928</v>
      </c>
      <c r="C958" s="131" t="s">
        <v>318</v>
      </c>
      <c r="D958" s="132" t="s">
        <v>373</v>
      </c>
      <c r="E958" s="152" t="s">
        <v>374</v>
      </c>
      <c r="F958" s="130" t="s">
        <v>2262</v>
      </c>
      <c r="G958" s="134">
        <v>0</v>
      </c>
      <c r="H958" s="135">
        <v>751000000</v>
      </c>
      <c r="I958" s="136" t="s">
        <v>1933</v>
      </c>
      <c r="J958" s="130" t="s">
        <v>2251</v>
      </c>
      <c r="K958" s="136" t="s">
        <v>1954</v>
      </c>
      <c r="L958" s="310"/>
      <c r="M958" s="130" t="s">
        <v>1947</v>
      </c>
      <c r="N958" s="130">
        <v>50</v>
      </c>
      <c r="O958" s="307"/>
      <c r="P958" s="306"/>
      <c r="Q958" s="308"/>
      <c r="R958" s="309"/>
      <c r="S958" s="140">
        <v>750000</v>
      </c>
      <c r="T958" s="140">
        <f t="shared" si="73"/>
        <v>840000.0000000001</v>
      </c>
      <c r="U958" s="130">
        <v>2011</v>
      </c>
      <c r="V958" s="143"/>
    </row>
    <row r="959" spans="1:22" s="107" customFormat="1" ht="120" customHeight="1">
      <c r="A959" s="129" t="s">
        <v>375</v>
      </c>
      <c r="B959" s="130" t="s">
        <v>1928</v>
      </c>
      <c r="C959" s="131" t="s">
        <v>376</v>
      </c>
      <c r="D959" s="132" t="s">
        <v>377</v>
      </c>
      <c r="E959" s="152" t="s">
        <v>378</v>
      </c>
      <c r="F959" s="130" t="s">
        <v>1932</v>
      </c>
      <c r="G959" s="134">
        <v>0</v>
      </c>
      <c r="H959" s="135">
        <v>751000000</v>
      </c>
      <c r="I959" s="136" t="s">
        <v>1933</v>
      </c>
      <c r="J959" s="130" t="s">
        <v>2251</v>
      </c>
      <c r="K959" s="130" t="s">
        <v>1954</v>
      </c>
      <c r="L959" s="306"/>
      <c r="M959" s="130" t="s">
        <v>1947</v>
      </c>
      <c r="N959" s="130">
        <v>0</v>
      </c>
      <c r="O959" s="307"/>
      <c r="P959" s="306"/>
      <c r="Q959" s="308"/>
      <c r="R959" s="309"/>
      <c r="S959" s="140">
        <v>99000000</v>
      </c>
      <c r="T959" s="140">
        <f t="shared" si="73"/>
        <v>110880000.00000001</v>
      </c>
      <c r="U959" s="139">
        <v>2011</v>
      </c>
      <c r="V959" s="143"/>
    </row>
    <row r="960" spans="1:22" s="107" customFormat="1" ht="120" customHeight="1">
      <c r="A960" s="129" t="s">
        <v>379</v>
      </c>
      <c r="B960" s="130" t="s">
        <v>1928</v>
      </c>
      <c r="C960" s="131" t="s">
        <v>376</v>
      </c>
      <c r="D960" s="132" t="s">
        <v>380</v>
      </c>
      <c r="E960" s="152" t="s">
        <v>381</v>
      </c>
      <c r="F960" s="130" t="s">
        <v>2262</v>
      </c>
      <c r="G960" s="134">
        <v>0</v>
      </c>
      <c r="H960" s="135">
        <v>751000000</v>
      </c>
      <c r="I960" s="136" t="s">
        <v>1933</v>
      </c>
      <c r="J960" s="130" t="s">
        <v>2251</v>
      </c>
      <c r="K960" s="136" t="s">
        <v>1954</v>
      </c>
      <c r="L960" s="310"/>
      <c r="M960" s="130" t="s">
        <v>1947</v>
      </c>
      <c r="N960" s="130">
        <v>50</v>
      </c>
      <c r="O960" s="307"/>
      <c r="P960" s="306"/>
      <c r="Q960" s="308"/>
      <c r="R960" s="309"/>
      <c r="S960" s="140">
        <v>900000</v>
      </c>
      <c r="T960" s="140">
        <f t="shared" si="73"/>
        <v>1008000.0000000001</v>
      </c>
      <c r="U960" s="130">
        <v>2011</v>
      </c>
      <c r="V960" s="143"/>
    </row>
    <row r="961" spans="1:22" s="107" customFormat="1" ht="120" customHeight="1">
      <c r="A961" s="129" t="s">
        <v>382</v>
      </c>
      <c r="B961" s="130" t="s">
        <v>1928</v>
      </c>
      <c r="C961" s="131" t="s">
        <v>383</v>
      </c>
      <c r="D961" s="132" t="s">
        <v>384</v>
      </c>
      <c r="E961" s="152" t="s">
        <v>385</v>
      </c>
      <c r="F961" s="130" t="s">
        <v>1789</v>
      </c>
      <c r="G961" s="134">
        <v>0</v>
      </c>
      <c r="H961" s="135">
        <v>751000000</v>
      </c>
      <c r="I961" s="136" t="s">
        <v>1933</v>
      </c>
      <c r="J961" s="130" t="s">
        <v>2251</v>
      </c>
      <c r="K961" s="130" t="s">
        <v>1954</v>
      </c>
      <c r="L961" s="306"/>
      <c r="M961" s="130" t="s">
        <v>1947</v>
      </c>
      <c r="N961" s="130">
        <v>0</v>
      </c>
      <c r="O961" s="307"/>
      <c r="P961" s="306"/>
      <c r="Q961" s="308"/>
      <c r="R961" s="309"/>
      <c r="S961" s="140">
        <v>41265000</v>
      </c>
      <c r="T961" s="140">
        <f t="shared" si="73"/>
        <v>46216800.00000001</v>
      </c>
      <c r="U961" s="139">
        <v>2011</v>
      </c>
      <c r="V961" s="143"/>
    </row>
    <row r="962" spans="1:22" s="107" customFormat="1" ht="120" customHeight="1">
      <c r="A962" s="129" t="s">
        <v>386</v>
      </c>
      <c r="B962" s="130" t="s">
        <v>1928</v>
      </c>
      <c r="C962" s="131" t="s">
        <v>387</v>
      </c>
      <c r="D962" s="132" t="s">
        <v>388</v>
      </c>
      <c r="E962" s="152" t="s">
        <v>388</v>
      </c>
      <c r="F962" s="130" t="s">
        <v>2262</v>
      </c>
      <c r="G962" s="134">
        <v>0</v>
      </c>
      <c r="H962" s="135">
        <v>751000000</v>
      </c>
      <c r="I962" s="136" t="s">
        <v>1933</v>
      </c>
      <c r="J962" s="130" t="s">
        <v>2251</v>
      </c>
      <c r="K962" s="136" t="s">
        <v>1954</v>
      </c>
      <c r="L962" s="310"/>
      <c r="M962" s="130" t="s">
        <v>1947</v>
      </c>
      <c r="N962" s="130">
        <v>50</v>
      </c>
      <c r="O962" s="307"/>
      <c r="P962" s="306"/>
      <c r="Q962" s="308"/>
      <c r="R962" s="309"/>
      <c r="S962" s="140">
        <v>5613000</v>
      </c>
      <c r="T962" s="140">
        <f t="shared" si="73"/>
        <v>6286560.000000001</v>
      </c>
      <c r="U962" s="130">
        <v>2011</v>
      </c>
      <c r="V962" s="143"/>
    </row>
    <row r="963" spans="1:22" s="107" customFormat="1" ht="120" customHeight="1">
      <c r="A963" s="129" t="s">
        <v>389</v>
      </c>
      <c r="B963" s="130" t="s">
        <v>1928</v>
      </c>
      <c r="C963" s="131" t="s">
        <v>390</v>
      </c>
      <c r="D963" s="132" t="s">
        <v>391</v>
      </c>
      <c r="E963" s="152" t="s">
        <v>392</v>
      </c>
      <c r="F963" s="130" t="s">
        <v>1932</v>
      </c>
      <c r="G963" s="134">
        <v>0</v>
      </c>
      <c r="H963" s="135">
        <v>751000000</v>
      </c>
      <c r="I963" s="136" t="s">
        <v>1933</v>
      </c>
      <c r="J963" s="130" t="s">
        <v>2251</v>
      </c>
      <c r="K963" s="130" t="s">
        <v>1954</v>
      </c>
      <c r="L963" s="306"/>
      <c r="M963" s="130" t="s">
        <v>1947</v>
      </c>
      <c r="N963" s="130">
        <v>0</v>
      </c>
      <c r="O963" s="307"/>
      <c r="P963" s="306"/>
      <c r="Q963" s="308"/>
      <c r="R963" s="309"/>
      <c r="S963" s="140">
        <v>89892000</v>
      </c>
      <c r="T963" s="140">
        <f t="shared" si="73"/>
        <v>100679040.00000001</v>
      </c>
      <c r="U963" s="139">
        <v>2011</v>
      </c>
      <c r="V963" s="143"/>
    </row>
    <row r="964" spans="1:22" s="107" customFormat="1" ht="120" customHeight="1">
      <c r="A964" s="129" t="s">
        <v>393</v>
      </c>
      <c r="B964" s="130" t="s">
        <v>1928</v>
      </c>
      <c r="C964" s="131" t="s">
        <v>394</v>
      </c>
      <c r="D964" s="132" t="s">
        <v>395</v>
      </c>
      <c r="E964" s="152" t="s">
        <v>396</v>
      </c>
      <c r="F964" s="130" t="s">
        <v>1932</v>
      </c>
      <c r="G964" s="134">
        <v>0</v>
      </c>
      <c r="H964" s="135">
        <v>751000000</v>
      </c>
      <c r="I964" s="136" t="s">
        <v>1933</v>
      </c>
      <c r="J964" s="130" t="s">
        <v>2251</v>
      </c>
      <c r="K964" s="130" t="s">
        <v>1954</v>
      </c>
      <c r="L964" s="306"/>
      <c r="M964" s="130" t="s">
        <v>1947</v>
      </c>
      <c r="N964" s="130">
        <v>0</v>
      </c>
      <c r="O964" s="307"/>
      <c r="P964" s="306"/>
      <c r="Q964" s="308"/>
      <c r="R964" s="309"/>
      <c r="S964" s="140">
        <f>844840530+1950000</f>
        <v>846790530</v>
      </c>
      <c r="T964" s="140">
        <f t="shared" si="73"/>
        <v>948405393.6000001</v>
      </c>
      <c r="U964" s="139">
        <v>2010</v>
      </c>
      <c r="V964" s="143"/>
    </row>
    <row r="965" spans="1:22" s="107" customFormat="1" ht="120" customHeight="1">
      <c r="A965" s="129" t="s">
        <v>397</v>
      </c>
      <c r="B965" s="130" t="s">
        <v>1928</v>
      </c>
      <c r="C965" s="131" t="s">
        <v>398</v>
      </c>
      <c r="D965" s="132" t="s">
        <v>399</v>
      </c>
      <c r="E965" s="152" t="s">
        <v>400</v>
      </c>
      <c r="F965" s="130" t="s">
        <v>1932</v>
      </c>
      <c r="G965" s="134">
        <v>0</v>
      </c>
      <c r="H965" s="135">
        <v>751000000</v>
      </c>
      <c r="I965" s="136" t="s">
        <v>1933</v>
      </c>
      <c r="J965" s="130" t="s">
        <v>2251</v>
      </c>
      <c r="K965" s="130" t="s">
        <v>1954</v>
      </c>
      <c r="L965" s="306"/>
      <c r="M965" s="130" t="s">
        <v>1947</v>
      </c>
      <c r="N965" s="130">
        <v>0</v>
      </c>
      <c r="O965" s="307"/>
      <c r="P965" s="306"/>
      <c r="Q965" s="308"/>
      <c r="R965" s="309"/>
      <c r="S965" s="140"/>
      <c r="T965" s="140"/>
      <c r="U965" s="139">
        <v>2011</v>
      </c>
      <c r="V965" s="143"/>
    </row>
    <row r="966" spans="1:22" s="107" customFormat="1" ht="120" customHeight="1">
      <c r="A966" s="129" t="s">
        <v>1882</v>
      </c>
      <c r="B966" s="130" t="s">
        <v>1928</v>
      </c>
      <c r="C966" s="131" t="s">
        <v>398</v>
      </c>
      <c r="D966" s="132" t="s">
        <v>399</v>
      </c>
      <c r="E966" s="152" t="s">
        <v>733</v>
      </c>
      <c r="F966" s="130" t="s">
        <v>1789</v>
      </c>
      <c r="G966" s="134">
        <v>0</v>
      </c>
      <c r="H966" s="135">
        <v>751000000</v>
      </c>
      <c r="I966" s="136" t="s">
        <v>1933</v>
      </c>
      <c r="J966" s="130" t="s">
        <v>917</v>
      </c>
      <c r="K966" s="130" t="s">
        <v>1954</v>
      </c>
      <c r="L966" s="306"/>
      <c r="M966" s="130" t="s">
        <v>1947</v>
      </c>
      <c r="N966" s="130">
        <v>50</v>
      </c>
      <c r="O966" s="307"/>
      <c r="P966" s="306"/>
      <c r="Q966" s="308"/>
      <c r="R966" s="309"/>
      <c r="S966" s="140">
        <f>35588200+2756050</f>
        <v>38344250</v>
      </c>
      <c r="T966" s="140">
        <f t="shared" si="73"/>
        <v>42945560.00000001</v>
      </c>
      <c r="U966" s="139">
        <v>2011</v>
      </c>
      <c r="V966" s="143"/>
    </row>
    <row r="967" spans="1:22" s="107" customFormat="1" ht="120" customHeight="1">
      <c r="A967" s="129" t="s">
        <v>401</v>
      </c>
      <c r="B967" s="130" t="s">
        <v>1928</v>
      </c>
      <c r="C967" s="130" t="s">
        <v>402</v>
      </c>
      <c r="D967" s="132" t="s">
        <v>403</v>
      </c>
      <c r="E967" s="152" t="s">
        <v>404</v>
      </c>
      <c r="F967" s="130" t="s">
        <v>1932</v>
      </c>
      <c r="G967" s="134">
        <v>100</v>
      </c>
      <c r="H967" s="135">
        <v>751000000</v>
      </c>
      <c r="I967" s="136" t="s">
        <v>1933</v>
      </c>
      <c r="J967" s="302" t="s">
        <v>2213</v>
      </c>
      <c r="K967" s="130" t="s">
        <v>405</v>
      </c>
      <c r="L967" s="130"/>
      <c r="M967" s="130" t="s">
        <v>1947</v>
      </c>
      <c r="N967" s="130">
        <v>0</v>
      </c>
      <c r="O967" s="138"/>
      <c r="P967" s="130"/>
      <c r="Q967" s="139"/>
      <c r="R967" s="140"/>
      <c r="S967" s="140">
        <v>6930000</v>
      </c>
      <c r="T967" s="140">
        <f t="shared" si="73"/>
        <v>7761600.000000001</v>
      </c>
      <c r="U967" s="139">
        <v>2010</v>
      </c>
      <c r="V967" s="141"/>
    </row>
    <row r="968" spans="1:22" s="107" customFormat="1" ht="120" customHeight="1">
      <c r="A968" s="129" t="s">
        <v>406</v>
      </c>
      <c r="B968" s="130" t="s">
        <v>1928</v>
      </c>
      <c r="C968" s="130" t="s">
        <v>402</v>
      </c>
      <c r="D968" s="132" t="s">
        <v>403</v>
      </c>
      <c r="E968" s="152" t="s">
        <v>404</v>
      </c>
      <c r="F968" s="130" t="s">
        <v>1932</v>
      </c>
      <c r="G968" s="134">
        <v>100</v>
      </c>
      <c r="H968" s="135">
        <v>751000000</v>
      </c>
      <c r="I968" s="136" t="s">
        <v>1933</v>
      </c>
      <c r="J968" s="130" t="s">
        <v>2213</v>
      </c>
      <c r="K968" s="130" t="s">
        <v>407</v>
      </c>
      <c r="L968" s="130"/>
      <c r="M968" s="130" t="s">
        <v>1947</v>
      </c>
      <c r="N968" s="130">
        <v>0</v>
      </c>
      <c r="O968" s="138"/>
      <c r="P968" s="130"/>
      <c r="Q968" s="139"/>
      <c r="R968" s="140"/>
      <c r="S968" s="140">
        <v>6930000</v>
      </c>
      <c r="T968" s="140">
        <f t="shared" si="73"/>
        <v>7761600.000000001</v>
      </c>
      <c r="U968" s="139">
        <v>2010</v>
      </c>
      <c r="V968" s="141"/>
    </row>
    <row r="969" spans="1:22" s="107" customFormat="1" ht="120" customHeight="1">
      <c r="A969" s="129" t="s">
        <v>408</v>
      </c>
      <c r="B969" s="130" t="s">
        <v>1928</v>
      </c>
      <c r="C969" s="130" t="s">
        <v>402</v>
      </c>
      <c r="D969" s="132" t="s">
        <v>409</v>
      </c>
      <c r="E969" s="152" t="s">
        <v>404</v>
      </c>
      <c r="F969" s="130" t="s">
        <v>1932</v>
      </c>
      <c r="G969" s="134">
        <v>100</v>
      </c>
      <c r="H969" s="135">
        <v>751000000</v>
      </c>
      <c r="I969" s="136" t="s">
        <v>1933</v>
      </c>
      <c r="J969" s="130" t="s">
        <v>2213</v>
      </c>
      <c r="K969" s="130" t="s">
        <v>410</v>
      </c>
      <c r="L969" s="130"/>
      <c r="M969" s="130" t="s">
        <v>1947</v>
      </c>
      <c r="N969" s="130">
        <v>0</v>
      </c>
      <c r="O969" s="138"/>
      <c r="P969" s="130"/>
      <c r="Q969" s="139"/>
      <c r="R969" s="140"/>
      <c r="S969" s="140">
        <v>1732000</v>
      </c>
      <c r="T969" s="140">
        <f t="shared" si="73"/>
        <v>1939840.0000000002</v>
      </c>
      <c r="U969" s="139">
        <v>2010</v>
      </c>
      <c r="V969" s="141"/>
    </row>
    <row r="970" spans="1:22" s="107" customFormat="1" ht="120" customHeight="1">
      <c r="A970" s="129" t="s">
        <v>411</v>
      </c>
      <c r="B970" s="130" t="s">
        <v>1928</v>
      </c>
      <c r="C970" s="130" t="s">
        <v>402</v>
      </c>
      <c r="D970" s="132" t="s">
        <v>403</v>
      </c>
      <c r="E970" s="152" t="s">
        <v>404</v>
      </c>
      <c r="F970" s="130" t="s">
        <v>1932</v>
      </c>
      <c r="G970" s="134">
        <v>100</v>
      </c>
      <c r="H970" s="135">
        <v>751000000</v>
      </c>
      <c r="I970" s="136" t="s">
        <v>1933</v>
      </c>
      <c r="J970" s="130" t="s">
        <v>2213</v>
      </c>
      <c r="K970" s="130" t="s">
        <v>412</v>
      </c>
      <c r="L970" s="130"/>
      <c r="M970" s="130" t="s">
        <v>1947</v>
      </c>
      <c r="N970" s="130">
        <v>0</v>
      </c>
      <c r="O970" s="138"/>
      <c r="P970" s="130"/>
      <c r="Q970" s="139"/>
      <c r="R970" s="140"/>
      <c r="S970" s="140">
        <v>3465000</v>
      </c>
      <c r="T970" s="140">
        <f t="shared" si="73"/>
        <v>3880800.0000000005</v>
      </c>
      <c r="U970" s="139">
        <v>2010</v>
      </c>
      <c r="V970" s="141"/>
    </row>
    <row r="971" spans="1:22" s="107" customFormat="1" ht="120" customHeight="1">
      <c r="A971" s="129" t="s">
        <v>413</v>
      </c>
      <c r="B971" s="130" t="s">
        <v>1928</v>
      </c>
      <c r="C971" s="130" t="s">
        <v>402</v>
      </c>
      <c r="D971" s="132" t="s">
        <v>414</v>
      </c>
      <c r="E971" s="152" t="s">
        <v>404</v>
      </c>
      <c r="F971" s="130" t="s">
        <v>1932</v>
      </c>
      <c r="G971" s="134">
        <v>100</v>
      </c>
      <c r="H971" s="135">
        <v>751000000</v>
      </c>
      <c r="I971" s="136" t="s">
        <v>1933</v>
      </c>
      <c r="J971" s="130" t="s">
        <v>2213</v>
      </c>
      <c r="K971" s="130" t="s">
        <v>415</v>
      </c>
      <c r="L971" s="130"/>
      <c r="M971" s="130" t="s">
        <v>1947</v>
      </c>
      <c r="N971" s="130">
        <v>0</v>
      </c>
      <c r="O971" s="138"/>
      <c r="P971" s="130"/>
      <c r="Q971" s="139"/>
      <c r="R971" s="140"/>
      <c r="S971" s="140">
        <v>2025000</v>
      </c>
      <c r="T971" s="140">
        <f t="shared" si="73"/>
        <v>2268000</v>
      </c>
      <c r="U971" s="139">
        <v>2010</v>
      </c>
      <c r="V971" s="141"/>
    </row>
    <row r="972" spans="1:22" s="107" customFormat="1" ht="120" customHeight="1">
      <c r="A972" s="129" t="s">
        <v>416</v>
      </c>
      <c r="B972" s="130" t="s">
        <v>1928</v>
      </c>
      <c r="C972" s="131" t="s">
        <v>417</v>
      </c>
      <c r="D972" s="132" t="s">
        <v>418</v>
      </c>
      <c r="E972" s="152" t="s">
        <v>419</v>
      </c>
      <c r="F972" s="130" t="s">
        <v>1932</v>
      </c>
      <c r="G972" s="134">
        <v>0</v>
      </c>
      <c r="H972" s="135">
        <v>751000000</v>
      </c>
      <c r="I972" s="136" t="s">
        <v>1933</v>
      </c>
      <c r="J972" s="130" t="s">
        <v>2251</v>
      </c>
      <c r="K972" s="130" t="s">
        <v>1954</v>
      </c>
      <c r="L972" s="306"/>
      <c r="M972" s="130" t="s">
        <v>1947</v>
      </c>
      <c r="N972" s="130">
        <v>0</v>
      </c>
      <c r="O972" s="307"/>
      <c r="P972" s="306"/>
      <c r="Q972" s="308"/>
      <c r="R972" s="309"/>
      <c r="S972" s="140">
        <v>517687130.1873702</v>
      </c>
      <c r="T972" s="140">
        <f t="shared" si="73"/>
        <v>579809585.8098546</v>
      </c>
      <c r="U972" s="139">
        <v>2011</v>
      </c>
      <c r="V972" s="143"/>
    </row>
    <row r="973" spans="1:22" s="107" customFormat="1" ht="120" customHeight="1">
      <c r="A973" s="129" t="s">
        <v>420</v>
      </c>
      <c r="B973" s="130" t="s">
        <v>1928</v>
      </c>
      <c r="C973" s="131" t="s">
        <v>417</v>
      </c>
      <c r="D973" s="132" t="s">
        <v>421</v>
      </c>
      <c r="E973" s="152" t="s">
        <v>421</v>
      </c>
      <c r="F973" s="130" t="s">
        <v>1932</v>
      </c>
      <c r="G973" s="134">
        <v>0</v>
      </c>
      <c r="H973" s="135">
        <v>751000000</v>
      </c>
      <c r="I973" s="136" t="s">
        <v>1933</v>
      </c>
      <c r="J973" s="130" t="s">
        <v>1982</v>
      </c>
      <c r="K973" s="130" t="s">
        <v>1954</v>
      </c>
      <c r="L973" s="306"/>
      <c r="M973" s="130" t="s">
        <v>1947</v>
      </c>
      <c r="N973" s="130">
        <v>0</v>
      </c>
      <c r="O973" s="307"/>
      <c r="P973" s="306"/>
      <c r="Q973" s="308"/>
      <c r="R973" s="309"/>
      <c r="S973" s="140">
        <v>2364141717</v>
      </c>
      <c r="T973" s="140">
        <f t="shared" si="73"/>
        <v>2647838723.0400004</v>
      </c>
      <c r="U973" s="139">
        <v>2011</v>
      </c>
      <c r="V973" s="143"/>
    </row>
    <row r="974" spans="1:22" s="107" customFormat="1" ht="120" customHeight="1">
      <c r="A974" s="129" t="s">
        <v>422</v>
      </c>
      <c r="B974" s="130" t="s">
        <v>1928</v>
      </c>
      <c r="C974" s="131" t="s">
        <v>423</v>
      </c>
      <c r="D974" s="132" t="s">
        <v>424</v>
      </c>
      <c r="E974" s="152" t="s">
        <v>424</v>
      </c>
      <c r="F974" s="130" t="s">
        <v>1932</v>
      </c>
      <c r="G974" s="134">
        <v>0</v>
      </c>
      <c r="H974" s="135">
        <v>751000000</v>
      </c>
      <c r="I974" s="136" t="s">
        <v>1933</v>
      </c>
      <c r="J974" s="130" t="s">
        <v>2251</v>
      </c>
      <c r="K974" s="130" t="s">
        <v>1954</v>
      </c>
      <c r="L974" s="306"/>
      <c r="M974" s="130" t="s">
        <v>1947</v>
      </c>
      <c r="N974" s="130">
        <v>0</v>
      </c>
      <c r="O974" s="307"/>
      <c r="P974" s="306"/>
      <c r="Q974" s="308"/>
      <c r="R974" s="309"/>
      <c r="S974" s="140">
        <v>38473200</v>
      </c>
      <c r="T974" s="140">
        <f t="shared" si="73"/>
        <v>43089984.00000001</v>
      </c>
      <c r="U974" s="139">
        <v>2011</v>
      </c>
      <c r="V974" s="143"/>
    </row>
    <row r="975" spans="1:22" s="107" customFormat="1" ht="120" customHeight="1">
      <c r="A975" s="129" t="s">
        <v>425</v>
      </c>
      <c r="B975" s="130" t="s">
        <v>1928</v>
      </c>
      <c r="C975" s="131" t="s">
        <v>426</v>
      </c>
      <c r="D975" s="132" t="s">
        <v>427</v>
      </c>
      <c r="E975" s="152" t="s">
        <v>428</v>
      </c>
      <c r="F975" s="130" t="s">
        <v>2262</v>
      </c>
      <c r="G975" s="134">
        <v>0</v>
      </c>
      <c r="H975" s="135">
        <v>751000000</v>
      </c>
      <c r="I975" s="136" t="s">
        <v>1933</v>
      </c>
      <c r="J975" s="130" t="s">
        <v>2251</v>
      </c>
      <c r="K975" s="136" t="s">
        <v>1954</v>
      </c>
      <c r="L975" s="310"/>
      <c r="M975" s="130" t="s">
        <v>1947</v>
      </c>
      <c r="N975" s="130">
        <v>50</v>
      </c>
      <c r="O975" s="307"/>
      <c r="P975" s="306"/>
      <c r="Q975" s="308"/>
      <c r="R975" s="309"/>
      <c r="S975" s="140">
        <v>3900000</v>
      </c>
      <c r="T975" s="140">
        <f t="shared" si="73"/>
        <v>4368000</v>
      </c>
      <c r="U975" s="130">
        <v>2011</v>
      </c>
      <c r="V975" s="143"/>
    </row>
    <row r="976" spans="1:22" s="107" customFormat="1" ht="120" customHeight="1">
      <c r="A976" s="129" t="s">
        <v>429</v>
      </c>
      <c r="B976" s="130" t="s">
        <v>1928</v>
      </c>
      <c r="C976" s="131" t="s">
        <v>430</v>
      </c>
      <c r="D976" s="132" t="s">
        <v>431</v>
      </c>
      <c r="E976" s="152" t="s">
        <v>431</v>
      </c>
      <c r="F976" s="130" t="s">
        <v>1932</v>
      </c>
      <c r="G976" s="134">
        <v>0</v>
      </c>
      <c r="H976" s="135">
        <v>751000000</v>
      </c>
      <c r="I976" s="136" t="s">
        <v>1933</v>
      </c>
      <c r="J976" s="130" t="s">
        <v>2251</v>
      </c>
      <c r="K976" s="130" t="s">
        <v>1954</v>
      </c>
      <c r="L976" s="306"/>
      <c r="M976" s="130" t="s">
        <v>1947</v>
      </c>
      <c r="N976" s="130">
        <v>0</v>
      </c>
      <c r="O976" s="307"/>
      <c r="P976" s="306"/>
      <c r="Q976" s="308"/>
      <c r="R976" s="309"/>
      <c r="S976" s="140">
        <v>12726000</v>
      </c>
      <c r="T976" s="140">
        <f t="shared" si="73"/>
        <v>14253120.000000002</v>
      </c>
      <c r="U976" s="139">
        <v>2011</v>
      </c>
      <c r="V976" s="143"/>
    </row>
    <row r="977" spans="1:22" s="107" customFormat="1" ht="120" customHeight="1">
      <c r="A977" s="129" t="s">
        <v>432</v>
      </c>
      <c r="B977" s="130" t="s">
        <v>1928</v>
      </c>
      <c r="C977" s="131" t="s">
        <v>433</v>
      </c>
      <c r="D977" s="132" t="s">
        <v>434</v>
      </c>
      <c r="E977" s="152" t="s">
        <v>435</v>
      </c>
      <c r="F977" s="130" t="s">
        <v>1932</v>
      </c>
      <c r="G977" s="134">
        <v>0</v>
      </c>
      <c r="H977" s="135">
        <v>751000000</v>
      </c>
      <c r="I977" s="136" t="s">
        <v>1933</v>
      </c>
      <c r="J977" s="130" t="s">
        <v>2251</v>
      </c>
      <c r="K977" s="130" t="s">
        <v>1954</v>
      </c>
      <c r="L977" s="306"/>
      <c r="M977" s="130" t="s">
        <v>1947</v>
      </c>
      <c r="N977" s="130">
        <v>0</v>
      </c>
      <c r="O977" s="307"/>
      <c r="P977" s="306"/>
      <c r="Q977" s="308"/>
      <c r="R977" s="309"/>
      <c r="S977" s="140">
        <v>17073000</v>
      </c>
      <c r="T977" s="140">
        <f t="shared" si="73"/>
        <v>19121760</v>
      </c>
      <c r="U977" s="139">
        <v>2011</v>
      </c>
      <c r="V977" s="143"/>
    </row>
    <row r="978" spans="1:22" s="107" customFormat="1" ht="120" customHeight="1">
      <c r="A978" s="129" t="s">
        <v>436</v>
      </c>
      <c r="B978" s="130" t="s">
        <v>1928</v>
      </c>
      <c r="C978" s="131" t="s">
        <v>437</v>
      </c>
      <c r="D978" s="132" t="s">
        <v>438</v>
      </c>
      <c r="E978" s="152" t="s">
        <v>439</v>
      </c>
      <c r="F978" s="130" t="s">
        <v>1932</v>
      </c>
      <c r="G978" s="134">
        <v>0</v>
      </c>
      <c r="H978" s="135">
        <v>751000000</v>
      </c>
      <c r="I978" s="136" t="s">
        <v>1933</v>
      </c>
      <c r="J978" s="130" t="s">
        <v>2251</v>
      </c>
      <c r="K978" s="130" t="s">
        <v>1954</v>
      </c>
      <c r="L978" s="306"/>
      <c r="M978" s="130" t="s">
        <v>1947</v>
      </c>
      <c r="N978" s="130">
        <v>0</v>
      </c>
      <c r="O978" s="307"/>
      <c r="P978" s="306"/>
      <c r="Q978" s="308"/>
      <c r="R978" s="309"/>
      <c r="S978" s="140">
        <v>67038750</v>
      </c>
      <c r="T978" s="140">
        <f t="shared" si="73"/>
        <v>75083400</v>
      </c>
      <c r="U978" s="139">
        <v>2011</v>
      </c>
      <c r="V978" s="143"/>
    </row>
    <row r="979" spans="1:22" s="107" customFormat="1" ht="120" customHeight="1">
      <c r="A979" s="129" t="s">
        <v>440</v>
      </c>
      <c r="B979" s="130" t="s">
        <v>1928</v>
      </c>
      <c r="C979" s="131" t="s">
        <v>441</v>
      </c>
      <c r="D979" s="132" t="s">
        <v>442</v>
      </c>
      <c r="E979" s="152" t="s">
        <v>443</v>
      </c>
      <c r="F979" s="130" t="s">
        <v>1932</v>
      </c>
      <c r="G979" s="134">
        <v>100</v>
      </c>
      <c r="H979" s="135">
        <v>751000000</v>
      </c>
      <c r="I979" s="136" t="s">
        <v>1933</v>
      </c>
      <c r="J979" s="130" t="s">
        <v>2251</v>
      </c>
      <c r="K979" s="130" t="s">
        <v>1954</v>
      </c>
      <c r="L979" s="306"/>
      <c r="M979" s="130" t="s">
        <v>1947</v>
      </c>
      <c r="N979" s="130">
        <v>0</v>
      </c>
      <c r="O979" s="307"/>
      <c r="P979" s="306"/>
      <c r="Q979" s="308"/>
      <c r="R979" s="309"/>
      <c r="S979" s="140">
        <v>214560000</v>
      </c>
      <c r="T979" s="140">
        <f t="shared" si="73"/>
        <v>240307200.00000003</v>
      </c>
      <c r="U979" s="139">
        <v>2011</v>
      </c>
      <c r="V979" s="143"/>
    </row>
    <row r="980" spans="1:22" s="107" customFormat="1" ht="120" customHeight="1">
      <c r="A980" s="129" t="s">
        <v>444</v>
      </c>
      <c r="B980" s="130" t="s">
        <v>1928</v>
      </c>
      <c r="C980" s="131" t="s">
        <v>445</v>
      </c>
      <c r="D980" s="132" t="s">
        <v>446</v>
      </c>
      <c r="E980" s="152" t="s">
        <v>447</v>
      </c>
      <c r="F980" s="130" t="s">
        <v>1932</v>
      </c>
      <c r="G980" s="134">
        <v>0</v>
      </c>
      <c r="H980" s="135">
        <v>751000000</v>
      </c>
      <c r="I980" s="136" t="s">
        <v>1933</v>
      </c>
      <c r="J980" s="137" t="s">
        <v>1953</v>
      </c>
      <c r="K980" s="130" t="s">
        <v>2635</v>
      </c>
      <c r="L980" s="306"/>
      <c r="M980" s="130" t="s">
        <v>1947</v>
      </c>
      <c r="N980" s="130">
        <v>0</v>
      </c>
      <c r="O980" s="307"/>
      <c r="P980" s="306"/>
      <c r="Q980" s="308"/>
      <c r="R980" s="309"/>
      <c r="S980" s="140">
        <v>92422500</v>
      </c>
      <c r="T980" s="140">
        <f t="shared" si="73"/>
        <v>103513200.00000001</v>
      </c>
      <c r="U980" s="139">
        <v>2011</v>
      </c>
      <c r="V980" s="143"/>
    </row>
    <row r="981" spans="1:22" s="107" customFormat="1" ht="120" customHeight="1">
      <c r="A981" s="129" t="s">
        <v>448</v>
      </c>
      <c r="B981" s="130" t="s">
        <v>1928</v>
      </c>
      <c r="C981" s="131" t="s">
        <v>445</v>
      </c>
      <c r="D981" s="132" t="s">
        <v>449</v>
      </c>
      <c r="E981" s="152" t="s">
        <v>450</v>
      </c>
      <c r="F981" s="130" t="s">
        <v>1789</v>
      </c>
      <c r="G981" s="134">
        <v>0</v>
      </c>
      <c r="H981" s="135">
        <v>751000000</v>
      </c>
      <c r="I981" s="136" t="s">
        <v>1933</v>
      </c>
      <c r="J981" s="130" t="s">
        <v>2251</v>
      </c>
      <c r="K981" s="130" t="s">
        <v>2635</v>
      </c>
      <c r="L981" s="306"/>
      <c r="M981" s="130" t="s">
        <v>1947</v>
      </c>
      <c r="N981" s="130">
        <v>0</v>
      </c>
      <c r="O981" s="307"/>
      <c r="P981" s="306"/>
      <c r="Q981" s="308"/>
      <c r="R981" s="309"/>
      <c r="S981" s="140">
        <v>10620000</v>
      </c>
      <c r="T981" s="140">
        <f t="shared" si="73"/>
        <v>11894400.000000002</v>
      </c>
      <c r="U981" s="139">
        <v>2011</v>
      </c>
      <c r="V981" s="143"/>
    </row>
    <row r="982" spans="1:22" s="107" customFormat="1" ht="120" customHeight="1">
      <c r="A982" s="129" t="s">
        <v>451</v>
      </c>
      <c r="B982" s="130" t="s">
        <v>1928</v>
      </c>
      <c r="C982" s="131" t="s">
        <v>1747</v>
      </c>
      <c r="D982" s="132" t="s">
        <v>452</v>
      </c>
      <c r="E982" s="152" t="s">
        <v>453</v>
      </c>
      <c r="F982" s="130" t="s">
        <v>1932</v>
      </c>
      <c r="G982" s="134">
        <v>0</v>
      </c>
      <c r="H982" s="135">
        <v>751000000</v>
      </c>
      <c r="I982" s="136" t="s">
        <v>1933</v>
      </c>
      <c r="J982" s="130" t="s">
        <v>2251</v>
      </c>
      <c r="K982" s="130" t="s">
        <v>1954</v>
      </c>
      <c r="L982" s="306"/>
      <c r="M982" s="130" t="s">
        <v>1947</v>
      </c>
      <c r="N982" s="130">
        <v>0</v>
      </c>
      <c r="O982" s="307"/>
      <c r="P982" s="306"/>
      <c r="Q982" s="308"/>
      <c r="R982" s="309"/>
      <c r="S982" s="140">
        <v>25800000</v>
      </c>
      <c r="T982" s="140">
        <f t="shared" si="73"/>
        <v>28896000.000000004</v>
      </c>
      <c r="U982" s="139">
        <v>2011</v>
      </c>
      <c r="V982" s="143"/>
    </row>
    <row r="983" spans="1:22" s="107" customFormat="1" ht="120" customHeight="1">
      <c r="A983" s="129" t="s">
        <v>454</v>
      </c>
      <c r="B983" s="130" t="s">
        <v>1928</v>
      </c>
      <c r="C983" s="131" t="s">
        <v>455</v>
      </c>
      <c r="D983" s="132" t="s">
        <v>456</v>
      </c>
      <c r="E983" s="152" t="s">
        <v>457</v>
      </c>
      <c r="F983" s="130" t="s">
        <v>1932</v>
      </c>
      <c r="G983" s="134">
        <v>0</v>
      </c>
      <c r="H983" s="135">
        <v>751000000</v>
      </c>
      <c r="I983" s="136" t="s">
        <v>1933</v>
      </c>
      <c r="J983" s="130" t="s">
        <v>2251</v>
      </c>
      <c r="K983" s="130" t="s">
        <v>1954</v>
      </c>
      <c r="L983" s="306"/>
      <c r="M983" s="130" t="s">
        <v>1947</v>
      </c>
      <c r="N983" s="130">
        <v>0</v>
      </c>
      <c r="O983" s="307"/>
      <c r="P983" s="306"/>
      <c r="Q983" s="308"/>
      <c r="R983" s="309"/>
      <c r="S983" s="140">
        <v>141675000</v>
      </c>
      <c r="T983" s="140">
        <f t="shared" si="73"/>
        <v>158676000.00000003</v>
      </c>
      <c r="U983" s="139">
        <v>2011</v>
      </c>
      <c r="V983" s="143"/>
    </row>
    <row r="984" spans="1:22" s="107" customFormat="1" ht="120" customHeight="1">
      <c r="A984" s="129" t="s">
        <v>458</v>
      </c>
      <c r="B984" s="130" t="s">
        <v>1928</v>
      </c>
      <c r="C984" s="131" t="s">
        <v>369</v>
      </c>
      <c r="D984" s="132" t="s">
        <v>459</v>
      </c>
      <c r="E984" s="152" t="s">
        <v>460</v>
      </c>
      <c r="F984" s="130" t="s">
        <v>1932</v>
      </c>
      <c r="G984" s="134">
        <v>0</v>
      </c>
      <c r="H984" s="135">
        <v>751000000</v>
      </c>
      <c r="I984" s="136" t="s">
        <v>1933</v>
      </c>
      <c r="J984" s="130" t="s">
        <v>2251</v>
      </c>
      <c r="K984" s="130" t="s">
        <v>1954</v>
      </c>
      <c r="L984" s="306"/>
      <c r="M984" s="130" t="s">
        <v>1947</v>
      </c>
      <c r="N984" s="130">
        <v>0</v>
      </c>
      <c r="O984" s="307"/>
      <c r="P984" s="306"/>
      <c r="Q984" s="308"/>
      <c r="R984" s="309"/>
      <c r="S984" s="140">
        <v>47490000</v>
      </c>
      <c r="T984" s="140">
        <f t="shared" si="73"/>
        <v>53188800.00000001</v>
      </c>
      <c r="U984" s="139">
        <v>2011</v>
      </c>
      <c r="V984" s="143"/>
    </row>
    <row r="985" spans="1:22" s="107" customFormat="1" ht="120" customHeight="1">
      <c r="A985" s="129" t="s">
        <v>461</v>
      </c>
      <c r="B985" s="130" t="s">
        <v>1928</v>
      </c>
      <c r="C985" s="131" t="s">
        <v>462</v>
      </c>
      <c r="D985" s="132" t="s">
        <v>463</v>
      </c>
      <c r="E985" s="152" t="s">
        <v>464</v>
      </c>
      <c r="F985" s="130" t="s">
        <v>1932</v>
      </c>
      <c r="G985" s="134">
        <v>0</v>
      </c>
      <c r="H985" s="135">
        <v>751000000</v>
      </c>
      <c r="I985" s="136" t="s">
        <v>1933</v>
      </c>
      <c r="J985" s="130" t="s">
        <v>2251</v>
      </c>
      <c r="K985" s="130" t="s">
        <v>1954</v>
      </c>
      <c r="L985" s="306"/>
      <c r="M985" s="130" t="s">
        <v>1947</v>
      </c>
      <c r="N985" s="130">
        <v>0</v>
      </c>
      <c r="O985" s="307"/>
      <c r="P985" s="306"/>
      <c r="Q985" s="308"/>
      <c r="R985" s="309"/>
      <c r="S985" s="140">
        <v>40950000</v>
      </c>
      <c r="T985" s="140">
        <f t="shared" si="73"/>
        <v>45864000.00000001</v>
      </c>
      <c r="U985" s="139">
        <v>2011</v>
      </c>
      <c r="V985" s="143"/>
    </row>
    <row r="986" spans="1:22" s="107" customFormat="1" ht="120" customHeight="1">
      <c r="A986" s="129" t="s">
        <v>465</v>
      </c>
      <c r="B986" s="130" t="s">
        <v>1928</v>
      </c>
      <c r="C986" s="131" t="s">
        <v>462</v>
      </c>
      <c r="D986" s="132" t="s">
        <v>466</v>
      </c>
      <c r="E986" s="152" t="s">
        <v>467</v>
      </c>
      <c r="F986" s="130" t="s">
        <v>1932</v>
      </c>
      <c r="G986" s="134">
        <v>0</v>
      </c>
      <c r="H986" s="135">
        <v>751000000</v>
      </c>
      <c r="I986" s="136" t="s">
        <v>1933</v>
      </c>
      <c r="J986" s="130" t="s">
        <v>2251</v>
      </c>
      <c r="K986" s="130" t="s">
        <v>1954</v>
      </c>
      <c r="L986" s="306"/>
      <c r="M986" s="130" t="s">
        <v>1947</v>
      </c>
      <c r="N986" s="130">
        <v>0</v>
      </c>
      <c r="O986" s="307"/>
      <c r="P986" s="306"/>
      <c r="Q986" s="308"/>
      <c r="R986" s="309"/>
      <c r="S986" s="140">
        <v>45525000</v>
      </c>
      <c r="T986" s="140">
        <f aca="true" t="shared" si="74" ref="T986:T1007">S986*1.12</f>
        <v>50988000.00000001</v>
      </c>
      <c r="U986" s="139">
        <v>2011</v>
      </c>
      <c r="V986" s="143"/>
    </row>
    <row r="987" spans="1:22" s="107" customFormat="1" ht="120" customHeight="1">
      <c r="A987" s="129" t="s">
        <v>468</v>
      </c>
      <c r="B987" s="130" t="s">
        <v>1928</v>
      </c>
      <c r="C987" s="131" t="s">
        <v>369</v>
      </c>
      <c r="D987" s="132" t="s">
        <v>469</v>
      </c>
      <c r="E987" s="132" t="s">
        <v>469</v>
      </c>
      <c r="F987" s="130" t="s">
        <v>1932</v>
      </c>
      <c r="G987" s="134">
        <v>0</v>
      </c>
      <c r="H987" s="135">
        <v>751000000</v>
      </c>
      <c r="I987" s="136" t="s">
        <v>1933</v>
      </c>
      <c r="J987" s="130" t="s">
        <v>2251</v>
      </c>
      <c r="K987" s="130" t="s">
        <v>1954</v>
      </c>
      <c r="L987" s="306"/>
      <c r="M987" s="130" t="s">
        <v>1947</v>
      </c>
      <c r="N987" s="130">
        <v>0</v>
      </c>
      <c r="O987" s="307"/>
      <c r="P987" s="306"/>
      <c r="Q987" s="308"/>
      <c r="R987" s="309"/>
      <c r="S987" s="347">
        <v>32825337.45983076</v>
      </c>
      <c r="T987" s="140">
        <f t="shared" si="74"/>
        <v>36764377.95501046</v>
      </c>
      <c r="U987" s="139">
        <v>2011</v>
      </c>
      <c r="V987" s="143"/>
    </row>
    <row r="988" spans="1:22" s="107" customFormat="1" ht="120" customHeight="1">
      <c r="A988" s="129" t="s">
        <v>470</v>
      </c>
      <c r="B988" s="130" t="s">
        <v>1928</v>
      </c>
      <c r="C988" s="131" t="s">
        <v>258</v>
      </c>
      <c r="D988" s="132" t="s">
        <v>471</v>
      </c>
      <c r="E988" s="152" t="s">
        <v>471</v>
      </c>
      <c r="F988" s="130" t="s">
        <v>2262</v>
      </c>
      <c r="G988" s="134">
        <v>0</v>
      </c>
      <c r="H988" s="135">
        <v>751000000</v>
      </c>
      <c r="I988" s="136" t="s">
        <v>1933</v>
      </c>
      <c r="J988" s="130" t="s">
        <v>2251</v>
      </c>
      <c r="K988" s="136" t="s">
        <v>1954</v>
      </c>
      <c r="L988" s="310"/>
      <c r="M988" s="130" t="s">
        <v>1947</v>
      </c>
      <c r="N988" s="130">
        <v>50</v>
      </c>
      <c r="O988" s="307"/>
      <c r="P988" s="306"/>
      <c r="Q988" s="308"/>
      <c r="R988" s="309"/>
      <c r="S988" s="140">
        <v>2118000</v>
      </c>
      <c r="T988" s="140">
        <f t="shared" si="74"/>
        <v>2372160</v>
      </c>
      <c r="U988" s="130">
        <v>2011</v>
      </c>
      <c r="V988" s="143"/>
    </row>
    <row r="989" spans="1:22" s="107" customFormat="1" ht="120" customHeight="1">
      <c r="A989" s="129" t="s">
        <v>472</v>
      </c>
      <c r="B989" s="130" t="s">
        <v>1928</v>
      </c>
      <c r="C989" s="131" t="s">
        <v>351</v>
      </c>
      <c r="D989" s="132" t="s">
        <v>473</v>
      </c>
      <c r="E989" s="152" t="s">
        <v>474</v>
      </c>
      <c r="F989" s="130" t="s">
        <v>1789</v>
      </c>
      <c r="G989" s="134">
        <v>0</v>
      </c>
      <c r="H989" s="135">
        <v>751000000</v>
      </c>
      <c r="I989" s="136" t="s">
        <v>1933</v>
      </c>
      <c r="J989" s="130" t="s">
        <v>2251</v>
      </c>
      <c r="K989" s="136" t="s">
        <v>2685</v>
      </c>
      <c r="L989" s="310"/>
      <c r="M989" s="130" t="s">
        <v>1947</v>
      </c>
      <c r="N989" s="130">
        <v>0</v>
      </c>
      <c r="O989" s="307"/>
      <c r="P989" s="306"/>
      <c r="Q989" s="308"/>
      <c r="R989" s="309"/>
      <c r="S989" s="140">
        <v>675750308.5789984</v>
      </c>
      <c r="T989" s="140">
        <f t="shared" si="74"/>
        <v>756840345.6084783</v>
      </c>
      <c r="U989" s="130">
        <v>2011</v>
      </c>
      <c r="V989" s="143"/>
    </row>
    <row r="990" spans="1:22" s="107" customFormat="1" ht="120" customHeight="1">
      <c r="A990" s="129" t="s">
        <v>475</v>
      </c>
      <c r="B990" s="130" t="s">
        <v>1928</v>
      </c>
      <c r="C990" s="131" t="s">
        <v>310</v>
      </c>
      <c r="D990" s="132" t="s">
        <v>476</v>
      </c>
      <c r="E990" s="152" t="s">
        <v>477</v>
      </c>
      <c r="F990" s="130" t="s">
        <v>1932</v>
      </c>
      <c r="G990" s="134">
        <v>50</v>
      </c>
      <c r="H990" s="135">
        <v>751000000</v>
      </c>
      <c r="I990" s="136" t="s">
        <v>1933</v>
      </c>
      <c r="J990" s="130" t="s">
        <v>2251</v>
      </c>
      <c r="K990" s="130" t="s">
        <v>1954</v>
      </c>
      <c r="L990" s="306"/>
      <c r="M990" s="130" t="s">
        <v>1947</v>
      </c>
      <c r="N990" s="130">
        <v>0</v>
      </c>
      <c r="O990" s="307"/>
      <c r="P990" s="306"/>
      <c r="Q990" s="308"/>
      <c r="R990" s="309"/>
      <c r="S990" s="140">
        <v>3791129542.74833</v>
      </c>
      <c r="T990" s="140">
        <f t="shared" si="74"/>
        <v>4246065087.87813</v>
      </c>
      <c r="U990" s="139">
        <v>2011</v>
      </c>
      <c r="V990" s="143"/>
    </row>
    <row r="991" spans="1:22" s="107" customFormat="1" ht="120" customHeight="1">
      <c r="A991" s="129" t="s">
        <v>478</v>
      </c>
      <c r="B991" s="130" t="s">
        <v>1928</v>
      </c>
      <c r="C991" s="131" t="s">
        <v>310</v>
      </c>
      <c r="D991" s="132" t="s">
        <v>479</v>
      </c>
      <c r="E991" s="152" t="s">
        <v>480</v>
      </c>
      <c r="F991" s="130" t="s">
        <v>1932</v>
      </c>
      <c r="G991" s="134">
        <v>0</v>
      </c>
      <c r="H991" s="135">
        <v>751000000</v>
      </c>
      <c r="I991" s="136" t="s">
        <v>1933</v>
      </c>
      <c r="J991" s="130" t="s">
        <v>2251</v>
      </c>
      <c r="K991" s="130" t="s">
        <v>1954</v>
      </c>
      <c r="L991" s="130" t="s">
        <v>1936</v>
      </c>
      <c r="M991" s="130" t="s">
        <v>1947</v>
      </c>
      <c r="N991" s="130">
        <v>0</v>
      </c>
      <c r="O991" s="307"/>
      <c r="P991" s="306"/>
      <c r="Q991" s="308"/>
      <c r="R991" s="309"/>
      <c r="S991" s="140">
        <v>3101424733.889378</v>
      </c>
      <c r="T991" s="140">
        <f t="shared" si="74"/>
        <v>3473595701.956104</v>
      </c>
      <c r="U991" s="139">
        <v>2011</v>
      </c>
      <c r="V991" s="143"/>
    </row>
    <row r="992" spans="1:22" s="107" customFormat="1" ht="120" customHeight="1">
      <c r="A992" s="129" t="s">
        <v>481</v>
      </c>
      <c r="B992" s="130" t="s">
        <v>1928</v>
      </c>
      <c r="C992" s="131"/>
      <c r="D992" s="132" t="s">
        <v>482</v>
      </c>
      <c r="E992" s="152" t="s">
        <v>483</v>
      </c>
      <c r="F992" s="130" t="s">
        <v>1932</v>
      </c>
      <c r="G992" s="134">
        <v>50</v>
      </c>
      <c r="H992" s="135">
        <v>751000000</v>
      </c>
      <c r="I992" s="136" t="s">
        <v>1933</v>
      </c>
      <c r="J992" s="130" t="s">
        <v>917</v>
      </c>
      <c r="K992" s="130" t="s">
        <v>1954</v>
      </c>
      <c r="L992" s="306"/>
      <c r="M992" s="130" t="s">
        <v>484</v>
      </c>
      <c r="N992" s="130">
        <v>0</v>
      </c>
      <c r="O992" s="307"/>
      <c r="P992" s="306"/>
      <c r="Q992" s="308"/>
      <c r="R992" s="309"/>
      <c r="S992" s="140">
        <v>105852851.97485022</v>
      </c>
      <c r="T992" s="140">
        <f t="shared" si="74"/>
        <v>118555194.21183226</v>
      </c>
      <c r="U992" s="139">
        <v>2011</v>
      </c>
      <c r="V992" s="143"/>
    </row>
    <row r="993" spans="1:22" s="107" customFormat="1" ht="120" customHeight="1">
      <c r="A993" s="129" t="s">
        <v>485</v>
      </c>
      <c r="B993" s="130" t="s">
        <v>1928</v>
      </c>
      <c r="C993" s="131" t="s">
        <v>294</v>
      </c>
      <c r="D993" s="132" t="s">
        <v>486</v>
      </c>
      <c r="E993" s="152" t="s">
        <v>486</v>
      </c>
      <c r="F993" s="130" t="s">
        <v>1789</v>
      </c>
      <c r="G993" s="134">
        <v>0</v>
      </c>
      <c r="H993" s="135">
        <v>751000000</v>
      </c>
      <c r="I993" s="136" t="s">
        <v>1933</v>
      </c>
      <c r="J993" s="130" t="s">
        <v>2251</v>
      </c>
      <c r="K993" s="130" t="s">
        <v>1954</v>
      </c>
      <c r="L993" s="306"/>
      <c r="M993" s="130" t="s">
        <v>1947</v>
      </c>
      <c r="N993" s="130">
        <v>0</v>
      </c>
      <c r="O993" s="307"/>
      <c r="P993" s="306"/>
      <c r="Q993" s="308"/>
      <c r="R993" s="309"/>
      <c r="S993" s="140">
        <v>105000000</v>
      </c>
      <c r="T993" s="140">
        <f t="shared" si="74"/>
        <v>117600000.00000001</v>
      </c>
      <c r="U993" s="139">
        <v>2011</v>
      </c>
      <c r="V993" s="143"/>
    </row>
    <row r="994" spans="1:22" s="107" customFormat="1" ht="120" customHeight="1">
      <c r="A994" s="129" t="s">
        <v>487</v>
      </c>
      <c r="B994" s="130" t="s">
        <v>1928</v>
      </c>
      <c r="C994" s="131" t="s">
        <v>488</v>
      </c>
      <c r="D994" s="132" t="s">
        <v>489</v>
      </c>
      <c r="E994" s="152" t="s">
        <v>490</v>
      </c>
      <c r="F994" s="130" t="s">
        <v>1932</v>
      </c>
      <c r="G994" s="134">
        <v>100</v>
      </c>
      <c r="H994" s="135">
        <v>751000000</v>
      </c>
      <c r="I994" s="136" t="s">
        <v>1933</v>
      </c>
      <c r="J994" s="302" t="s">
        <v>2213</v>
      </c>
      <c r="K994" s="130" t="s">
        <v>1954</v>
      </c>
      <c r="L994" s="310"/>
      <c r="M994" s="130" t="s">
        <v>1947</v>
      </c>
      <c r="N994" s="130">
        <v>0</v>
      </c>
      <c r="O994" s="307"/>
      <c r="P994" s="306"/>
      <c r="Q994" s="308"/>
      <c r="R994" s="309"/>
      <c r="S994" s="140">
        <v>81000000</v>
      </c>
      <c r="T994" s="140">
        <f t="shared" si="74"/>
        <v>90720000.00000001</v>
      </c>
      <c r="U994" s="139">
        <v>2010</v>
      </c>
      <c r="V994" s="143"/>
    </row>
    <row r="995" spans="1:22" s="107" customFormat="1" ht="120" customHeight="1">
      <c r="A995" s="129" t="s">
        <v>491</v>
      </c>
      <c r="B995" s="130" t="s">
        <v>1928</v>
      </c>
      <c r="C995" s="131" t="s">
        <v>488</v>
      </c>
      <c r="D995" s="132" t="s">
        <v>492</v>
      </c>
      <c r="E995" s="152" t="s">
        <v>493</v>
      </c>
      <c r="F995" s="130" t="s">
        <v>1932</v>
      </c>
      <c r="G995" s="134">
        <v>0</v>
      </c>
      <c r="H995" s="135">
        <v>751000000</v>
      </c>
      <c r="I995" s="136" t="s">
        <v>1933</v>
      </c>
      <c r="J995" s="130" t="s">
        <v>2251</v>
      </c>
      <c r="K995" s="130" t="s">
        <v>1954</v>
      </c>
      <c r="L995" s="306"/>
      <c r="M995" s="130" t="s">
        <v>1947</v>
      </c>
      <c r="N995" s="130">
        <v>0</v>
      </c>
      <c r="O995" s="307"/>
      <c r="P995" s="306"/>
      <c r="Q995" s="308"/>
      <c r="R995" s="309"/>
      <c r="S995" s="140">
        <v>18000000</v>
      </c>
      <c r="T995" s="140">
        <f t="shared" si="74"/>
        <v>20160000.000000004</v>
      </c>
      <c r="U995" s="139">
        <v>2011</v>
      </c>
      <c r="V995" s="143"/>
    </row>
    <row r="996" spans="1:22" s="107" customFormat="1" ht="120" customHeight="1">
      <c r="A996" s="129" t="s">
        <v>494</v>
      </c>
      <c r="B996" s="130" t="s">
        <v>1928</v>
      </c>
      <c r="C996" s="131" t="s">
        <v>495</v>
      </c>
      <c r="D996" s="132" t="s">
        <v>496</v>
      </c>
      <c r="E996" s="152" t="s">
        <v>497</v>
      </c>
      <c r="F996" s="130" t="s">
        <v>1932</v>
      </c>
      <c r="G996" s="134">
        <v>0</v>
      </c>
      <c r="H996" s="135">
        <v>751000000</v>
      </c>
      <c r="I996" s="136" t="s">
        <v>1933</v>
      </c>
      <c r="J996" s="130" t="s">
        <v>2251</v>
      </c>
      <c r="K996" s="136" t="s">
        <v>1954</v>
      </c>
      <c r="L996" s="310"/>
      <c r="M996" s="130" t="s">
        <v>1947</v>
      </c>
      <c r="N996" s="130">
        <v>0</v>
      </c>
      <c r="O996" s="307"/>
      <c r="P996" s="306"/>
      <c r="Q996" s="308"/>
      <c r="R996" s="309"/>
      <c r="S996" s="140">
        <f>13815000+540000</f>
        <v>14355000</v>
      </c>
      <c r="T996" s="140">
        <f t="shared" si="74"/>
        <v>16077600.000000002</v>
      </c>
      <c r="U996" s="139">
        <v>2010</v>
      </c>
      <c r="V996" s="143"/>
    </row>
    <row r="997" spans="1:22" s="107" customFormat="1" ht="120" customHeight="1">
      <c r="A997" s="129" t="s">
        <v>779</v>
      </c>
      <c r="B997" s="130" t="s">
        <v>1928</v>
      </c>
      <c r="C997" s="131" t="s">
        <v>495</v>
      </c>
      <c r="D997" s="132" t="s">
        <v>496</v>
      </c>
      <c r="E997" s="152" t="s">
        <v>497</v>
      </c>
      <c r="F997" s="130" t="s">
        <v>1932</v>
      </c>
      <c r="G997" s="134">
        <v>0</v>
      </c>
      <c r="H997" s="135">
        <v>751000000</v>
      </c>
      <c r="I997" s="136" t="s">
        <v>1933</v>
      </c>
      <c r="J997" s="130" t="s">
        <v>917</v>
      </c>
      <c r="K997" s="136" t="s">
        <v>1954</v>
      </c>
      <c r="L997" s="310"/>
      <c r="M997" s="130" t="s">
        <v>103</v>
      </c>
      <c r="N997" s="130">
        <v>0</v>
      </c>
      <c r="O997" s="307"/>
      <c r="P997" s="306"/>
      <c r="Q997" s="308"/>
      <c r="R997" s="309"/>
      <c r="S997" s="140">
        <v>10283700</v>
      </c>
      <c r="T997" s="140">
        <f>S997*1.12</f>
        <v>11517744.000000002</v>
      </c>
      <c r="U997" s="139">
        <v>2011</v>
      </c>
      <c r="V997" s="143"/>
    </row>
    <row r="998" spans="1:22" s="107" customFormat="1" ht="120" customHeight="1">
      <c r="A998" s="129" t="s">
        <v>498</v>
      </c>
      <c r="B998" s="130" t="s">
        <v>1928</v>
      </c>
      <c r="C998" s="131" t="s">
        <v>455</v>
      </c>
      <c r="D998" s="132" t="s">
        <v>499</v>
      </c>
      <c r="E998" s="152" t="s">
        <v>500</v>
      </c>
      <c r="F998" s="130" t="s">
        <v>1932</v>
      </c>
      <c r="G998" s="134">
        <v>0</v>
      </c>
      <c r="H998" s="135">
        <v>751000000</v>
      </c>
      <c r="I998" s="136" t="s">
        <v>1933</v>
      </c>
      <c r="J998" s="130" t="s">
        <v>2251</v>
      </c>
      <c r="K998" s="130" t="s">
        <v>1954</v>
      </c>
      <c r="L998" s="306"/>
      <c r="M998" s="130" t="s">
        <v>1947</v>
      </c>
      <c r="N998" s="130">
        <v>0</v>
      </c>
      <c r="O998" s="307"/>
      <c r="P998" s="306"/>
      <c r="Q998" s="308"/>
      <c r="R998" s="309"/>
      <c r="S998" s="140">
        <v>29700000</v>
      </c>
      <c r="T998" s="140">
        <f t="shared" si="74"/>
        <v>33264000.000000004</v>
      </c>
      <c r="U998" s="139">
        <v>2011</v>
      </c>
      <c r="V998" s="143"/>
    </row>
    <row r="999" spans="1:22" s="107" customFormat="1" ht="120" customHeight="1">
      <c r="A999" s="129" t="s">
        <v>501</v>
      </c>
      <c r="B999" s="130" t="s">
        <v>1928</v>
      </c>
      <c r="C999" s="131" t="s">
        <v>502</v>
      </c>
      <c r="D999" s="132" t="s">
        <v>503</v>
      </c>
      <c r="E999" s="152" t="s">
        <v>504</v>
      </c>
      <c r="F999" s="130" t="s">
        <v>1789</v>
      </c>
      <c r="G999" s="134">
        <v>0</v>
      </c>
      <c r="H999" s="135">
        <v>751000000</v>
      </c>
      <c r="I999" s="136" t="s">
        <v>1933</v>
      </c>
      <c r="J999" s="130" t="s">
        <v>2251</v>
      </c>
      <c r="K999" s="130" t="s">
        <v>1954</v>
      </c>
      <c r="L999" s="310"/>
      <c r="M999" s="130" t="s">
        <v>1947</v>
      </c>
      <c r="N999" s="130">
        <v>0</v>
      </c>
      <c r="O999" s="307"/>
      <c r="P999" s="306"/>
      <c r="Q999" s="308"/>
      <c r="R999" s="309"/>
      <c r="S999" s="140">
        <v>235860242.20810902</v>
      </c>
      <c r="T999" s="140">
        <f t="shared" si="74"/>
        <v>264163471.27308214</v>
      </c>
      <c r="U999" s="139">
        <v>2011</v>
      </c>
      <c r="V999" s="143"/>
    </row>
    <row r="1000" spans="1:22" s="107" customFormat="1" ht="120" customHeight="1">
      <c r="A1000" s="129" t="s">
        <v>505</v>
      </c>
      <c r="B1000" s="130" t="s">
        <v>1928</v>
      </c>
      <c r="C1000" s="131" t="s">
        <v>455</v>
      </c>
      <c r="D1000" s="132" t="s">
        <v>506</v>
      </c>
      <c r="E1000" s="152" t="s">
        <v>2687</v>
      </c>
      <c r="F1000" s="130"/>
      <c r="G1000" s="134"/>
      <c r="H1000" s="135">
        <v>751000000</v>
      </c>
      <c r="I1000" s="136" t="s">
        <v>1933</v>
      </c>
      <c r="J1000" s="130"/>
      <c r="K1000" s="136" t="s">
        <v>2685</v>
      </c>
      <c r="L1000" s="310"/>
      <c r="M1000" s="130"/>
      <c r="N1000" s="130">
        <v>0</v>
      </c>
      <c r="O1000" s="307"/>
      <c r="P1000" s="306"/>
      <c r="Q1000" s="308"/>
      <c r="R1000" s="309"/>
      <c r="S1000" s="140">
        <v>720000</v>
      </c>
      <c r="T1000" s="140">
        <f t="shared" si="74"/>
        <v>806400.0000000001</v>
      </c>
      <c r="U1000" s="139">
        <v>2011</v>
      </c>
      <c r="V1000" s="143"/>
    </row>
    <row r="1001" spans="1:22" s="107" customFormat="1" ht="120" customHeight="1">
      <c r="A1001" s="129" t="s">
        <v>507</v>
      </c>
      <c r="B1001" s="130" t="s">
        <v>1928</v>
      </c>
      <c r="C1001" s="131" t="s">
        <v>455</v>
      </c>
      <c r="D1001" s="132" t="s">
        <v>508</v>
      </c>
      <c r="E1001" s="152" t="s">
        <v>2686</v>
      </c>
      <c r="F1001" s="130"/>
      <c r="G1001" s="134"/>
      <c r="H1001" s="135">
        <v>751000000</v>
      </c>
      <c r="I1001" s="136" t="s">
        <v>1933</v>
      </c>
      <c r="J1001" s="130"/>
      <c r="K1001" s="136" t="s">
        <v>2685</v>
      </c>
      <c r="L1001" s="310"/>
      <c r="M1001" s="130"/>
      <c r="N1001" s="130">
        <v>0</v>
      </c>
      <c r="O1001" s="307"/>
      <c r="P1001" s="306"/>
      <c r="Q1001" s="308"/>
      <c r="R1001" s="309"/>
      <c r="S1001" s="140">
        <v>9000000</v>
      </c>
      <c r="T1001" s="140">
        <f t="shared" si="74"/>
        <v>10080000.000000002</v>
      </c>
      <c r="U1001" s="139">
        <v>2011</v>
      </c>
      <c r="V1001" s="143"/>
    </row>
    <row r="1002" spans="1:22" s="107" customFormat="1" ht="120" customHeight="1">
      <c r="A1002" s="129" t="s">
        <v>509</v>
      </c>
      <c r="B1002" s="130" t="s">
        <v>1928</v>
      </c>
      <c r="C1002" s="131" t="s">
        <v>455</v>
      </c>
      <c r="D1002" s="132" t="s">
        <v>510</v>
      </c>
      <c r="E1002" s="152" t="s">
        <v>2688</v>
      </c>
      <c r="F1002" s="130"/>
      <c r="G1002" s="134"/>
      <c r="H1002" s="135">
        <v>751000000</v>
      </c>
      <c r="I1002" s="136" t="s">
        <v>1933</v>
      </c>
      <c r="J1002" s="130"/>
      <c r="K1002" s="136" t="s">
        <v>2685</v>
      </c>
      <c r="L1002" s="310"/>
      <c r="M1002" s="130"/>
      <c r="N1002" s="130">
        <v>0</v>
      </c>
      <c r="O1002" s="307"/>
      <c r="P1002" s="306"/>
      <c r="Q1002" s="308"/>
      <c r="R1002" s="309"/>
      <c r="S1002" s="140">
        <v>11231287.666144093</v>
      </c>
      <c r="T1002" s="140">
        <f t="shared" si="74"/>
        <v>12579042.186081385</v>
      </c>
      <c r="U1002" s="139">
        <v>2011</v>
      </c>
      <c r="V1002" s="143"/>
    </row>
    <row r="1003" spans="1:22" s="107" customFormat="1" ht="120" customHeight="1">
      <c r="A1003" s="129" t="s">
        <v>511</v>
      </c>
      <c r="B1003" s="130" t="s">
        <v>1928</v>
      </c>
      <c r="C1003" s="131" t="s">
        <v>455</v>
      </c>
      <c r="D1003" s="132" t="s">
        <v>512</v>
      </c>
      <c r="E1003" s="132" t="s">
        <v>512</v>
      </c>
      <c r="F1003" s="130"/>
      <c r="G1003" s="134"/>
      <c r="H1003" s="135">
        <v>751000000</v>
      </c>
      <c r="I1003" s="136" t="s">
        <v>1933</v>
      </c>
      <c r="J1003" s="130"/>
      <c r="K1003" s="136" t="s">
        <v>2685</v>
      </c>
      <c r="L1003" s="310"/>
      <c r="M1003" s="130"/>
      <c r="N1003" s="130">
        <v>0</v>
      </c>
      <c r="O1003" s="307"/>
      <c r="P1003" s="306"/>
      <c r="Q1003" s="308"/>
      <c r="R1003" s="309"/>
      <c r="S1003" s="140">
        <v>324097050</v>
      </c>
      <c r="T1003" s="140">
        <f t="shared" si="74"/>
        <v>362988696.00000006</v>
      </c>
      <c r="U1003" s="139">
        <v>2011</v>
      </c>
      <c r="V1003" s="143"/>
    </row>
    <row r="1004" spans="1:22" s="107" customFormat="1" ht="120" customHeight="1">
      <c r="A1004" s="129" t="s">
        <v>513</v>
      </c>
      <c r="B1004" s="130" t="s">
        <v>1928</v>
      </c>
      <c r="C1004" s="131" t="s">
        <v>163</v>
      </c>
      <c r="D1004" s="132" t="s">
        <v>514</v>
      </c>
      <c r="E1004" s="152" t="s">
        <v>2689</v>
      </c>
      <c r="F1004" s="130"/>
      <c r="G1004" s="134"/>
      <c r="H1004" s="135">
        <v>751000000</v>
      </c>
      <c r="I1004" s="136" t="s">
        <v>1933</v>
      </c>
      <c r="J1004" s="130"/>
      <c r="K1004" s="136" t="s">
        <v>2685</v>
      </c>
      <c r="L1004" s="310"/>
      <c r="M1004" s="130"/>
      <c r="N1004" s="130">
        <v>0</v>
      </c>
      <c r="O1004" s="307"/>
      <c r="P1004" s="306"/>
      <c r="Q1004" s="308"/>
      <c r="R1004" s="309"/>
      <c r="S1004" s="140">
        <v>252000</v>
      </c>
      <c r="T1004" s="140">
        <f t="shared" si="74"/>
        <v>282240</v>
      </c>
      <c r="U1004" s="139">
        <v>2011</v>
      </c>
      <c r="V1004" s="143"/>
    </row>
    <row r="1005" spans="1:22" s="107" customFormat="1" ht="120" customHeight="1">
      <c r="A1005" s="129" t="s">
        <v>515</v>
      </c>
      <c r="B1005" s="130" t="s">
        <v>1928</v>
      </c>
      <c r="C1005" s="131"/>
      <c r="D1005" s="132" t="s">
        <v>516</v>
      </c>
      <c r="E1005" s="152" t="s">
        <v>516</v>
      </c>
      <c r="F1005" s="130" t="s">
        <v>1932</v>
      </c>
      <c r="G1005" s="134">
        <v>0</v>
      </c>
      <c r="H1005" s="135">
        <v>751000000</v>
      </c>
      <c r="I1005" s="136" t="s">
        <v>1933</v>
      </c>
      <c r="J1005" s="130" t="s">
        <v>2251</v>
      </c>
      <c r="K1005" s="130" t="s">
        <v>1954</v>
      </c>
      <c r="L1005" s="306"/>
      <c r="M1005" s="130" t="s">
        <v>1947</v>
      </c>
      <c r="N1005" s="130">
        <v>0</v>
      </c>
      <c r="O1005" s="307"/>
      <c r="P1005" s="306"/>
      <c r="Q1005" s="308"/>
      <c r="R1005" s="309"/>
      <c r="S1005" s="140">
        <f>517000*150</f>
        <v>77550000</v>
      </c>
      <c r="T1005" s="140">
        <f t="shared" si="74"/>
        <v>86856000.00000001</v>
      </c>
      <c r="U1005" s="139">
        <v>2011</v>
      </c>
      <c r="V1005" s="143"/>
    </row>
    <row r="1006" spans="1:22" s="107" customFormat="1" ht="120" customHeight="1">
      <c r="A1006" s="129" t="s">
        <v>517</v>
      </c>
      <c r="B1006" s="130" t="s">
        <v>1928</v>
      </c>
      <c r="C1006" s="131" t="s">
        <v>1311</v>
      </c>
      <c r="D1006" s="132" t="s">
        <v>518</v>
      </c>
      <c r="E1006" s="152" t="s">
        <v>519</v>
      </c>
      <c r="F1006" s="130" t="s">
        <v>1932</v>
      </c>
      <c r="G1006" s="134">
        <v>0</v>
      </c>
      <c r="H1006" s="135">
        <v>751000000</v>
      </c>
      <c r="I1006" s="136" t="s">
        <v>1933</v>
      </c>
      <c r="J1006" s="137" t="s">
        <v>1953</v>
      </c>
      <c r="K1006" s="136" t="s">
        <v>216</v>
      </c>
      <c r="L1006" s="130" t="s">
        <v>1955</v>
      </c>
      <c r="M1006" s="136" t="s">
        <v>520</v>
      </c>
      <c r="N1006" s="130">
        <v>0</v>
      </c>
      <c r="O1006" s="138">
        <v>796</v>
      </c>
      <c r="P1006" s="130" t="s">
        <v>1957</v>
      </c>
      <c r="Q1006" s="139">
        <v>150000</v>
      </c>
      <c r="R1006" s="309"/>
      <c r="S1006" s="140">
        <v>39600000</v>
      </c>
      <c r="T1006" s="140">
        <f t="shared" si="74"/>
        <v>44352000.00000001</v>
      </c>
      <c r="U1006" s="139">
        <v>2010</v>
      </c>
      <c r="V1006" s="143"/>
    </row>
    <row r="1007" spans="1:23" s="107" customFormat="1" ht="120" customHeight="1">
      <c r="A1007" s="129" t="s">
        <v>521</v>
      </c>
      <c r="B1007" s="130" t="s">
        <v>1928</v>
      </c>
      <c r="C1007" s="131" t="s">
        <v>1311</v>
      </c>
      <c r="D1007" s="132" t="s">
        <v>522</v>
      </c>
      <c r="E1007" s="152" t="s">
        <v>523</v>
      </c>
      <c r="F1007" s="130" t="s">
        <v>1932</v>
      </c>
      <c r="G1007" s="134">
        <v>0</v>
      </c>
      <c r="H1007" s="135">
        <v>751000000</v>
      </c>
      <c r="I1007" s="136" t="s">
        <v>1933</v>
      </c>
      <c r="J1007" s="130" t="s">
        <v>2251</v>
      </c>
      <c r="K1007" s="136" t="s">
        <v>216</v>
      </c>
      <c r="L1007" s="130" t="s">
        <v>1955</v>
      </c>
      <c r="M1007" s="136" t="s">
        <v>1947</v>
      </c>
      <c r="N1007" s="130">
        <v>0</v>
      </c>
      <c r="O1007" s="138"/>
      <c r="P1007" s="130"/>
      <c r="Q1007" s="139"/>
      <c r="R1007" s="309"/>
      <c r="S1007" s="140">
        <f>46839004.4300518+7720200</f>
        <v>54559204.4300518</v>
      </c>
      <c r="T1007" s="140">
        <f t="shared" si="74"/>
        <v>61106308.96165802</v>
      </c>
      <c r="U1007" s="139">
        <v>2010</v>
      </c>
      <c r="V1007" s="141"/>
      <c r="W1007" s="107" t="s">
        <v>595</v>
      </c>
    </row>
    <row r="1008" spans="1:22" s="123" customFormat="1" ht="41.25" customHeight="1">
      <c r="A1008" s="169"/>
      <c r="B1008" s="170" t="s">
        <v>524</v>
      </c>
      <c r="C1008" s="171"/>
      <c r="D1008" s="172"/>
      <c r="E1008" s="172"/>
      <c r="F1008" s="172"/>
      <c r="G1008" s="173"/>
      <c r="H1008" s="174"/>
      <c r="I1008" s="175"/>
      <c r="J1008" s="172"/>
      <c r="K1008" s="175"/>
      <c r="L1008" s="172"/>
      <c r="M1008" s="172"/>
      <c r="N1008" s="130"/>
      <c r="O1008" s="172"/>
      <c r="P1008" s="172"/>
      <c r="Q1008" s="177"/>
      <c r="R1008" s="178"/>
      <c r="S1008" s="178"/>
      <c r="T1008" s="178"/>
      <c r="U1008" s="172"/>
      <c r="V1008" s="172"/>
    </row>
    <row r="1009" spans="1:22" s="107" customFormat="1" ht="120" customHeight="1">
      <c r="A1009" s="129" t="s">
        <v>525</v>
      </c>
      <c r="B1009" s="130" t="s">
        <v>766</v>
      </c>
      <c r="C1009" s="131" t="s">
        <v>163</v>
      </c>
      <c r="D1009" s="311" t="s">
        <v>526</v>
      </c>
      <c r="E1009" s="152" t="s">
        <v>527</v>
      </c>
      <c r="F1009" s="130" t="s">
        <v>2262</v>
      </c>
      <c r="G1009" s="130">
        <v>100</v>
      </c>
      <c r="H1009" s="135">
        <v>751000000</v>
      </c>
      <c r="I1009" s="136" t="s">
        <v>1933</v>
      </c>
      <c r="J1009" s="130" t="s">
        <v>2475</v>
      </c>
      <c r="K1009" s="302" t="s">
        <v>1954</v>
      </c>
      <c r="L1009" s="132"/>
      <c r="M1009" s="130" t="s">
        <v>1947</v>
      </c>
      <c r="N1009" s="130">
        <v>0</v>
      </c>
      <c r="O1009" s="130"/>
      <c r="P1009" s="130"/>
      <c r="Q1009" s="139"/>
      <c r="R1009" s="183"/>
      <c r="S1009" s="140"/>
      <c r="T1009" s="140"/>
      <c r="U1009" s="139">
        <v>2011</v>
      </c>
      <c r="V1009" s="141"/>
    </row>
    <row r="1010" spans="1:22" s="107" customFormat="1" ht="120" customHeight="1">
      <c r="A1010" s="129" t="s">
        <v>596</v>
      </c>
      <c r="B1010" s="130" t="s">
        <v>766</v>
      </c>
      <c r="C1010" s="131" t="s">
        <v>163</v>
      </c>
      <c r="D1010" s="311" t="s">
        <v>526</v>
      </c>
      <c r="E1010" s="152" t="s">
        <v>527</v>
      </c>
      <c r="F1010" s="130" t="s">
        <v>1932</v>
      </c>
      <c r="G1010" s="130">
        <v>100</v>
      </c>
      <c r="H1010" s="135">
        <v>751000000</v>
      </c>
      <c r="I1010" s="136" t="s">
        <v>1933</v>
      </c>
      <c r="J1010" s="130" t="s">
        <v>2475</v>
      </c>
      <c r="K1010" s="302" t="s">
        <v>2621</v>
      </c>
      <c r="L1010" s="132"/>
      <c r="M1010" s="130" t="s">
        <v>1947</v>
      </c>
      <c r="N1010" s="130">
        <v>0</v>
      </c>
      <c r="O1010" s="130"/>
      <c r="P1010" s="130"/>
      <c r="Q1010" s="139"/>
      <c r="R1010" s="183"/>
      <c r="S1010" s="140">
        <f>8800000+5470500</f>
        <v>14270500</v>
      </c>
      <c r="T1010" s="140">
        <f>S1010*1.12</f>
        <v>15982960.000000002</v>
      </c>
      <c r="U1010" s="139">
        <v>2011</v>
      </c>
      <c r="V1010" s="141"/>
    </row>
    <row r="1011" spans="1:22" s="107" customFormat="1" ht="120" customHeight="1">
      <c r="A1011" s="129" t="s">
        <v>528</v>
      </c>
      <c r="B1011" s="130" t="s">
        <v>766</v>
      </c>
      <c r="C1011" s="131" t="s">
        <v>163</v>
      </c>
      <c r="D1011" s="311" t="s">
        <v>529</v>
      </c>
      <c r="E1011" s="152" t="s">
        <v>527</v>
      </c>
      <c r="F1011" s="130" t="s">
        <v>2262</v>
      </c>
      <c r="G1011" s="130">
        <v>100</v>
      </c>
      <c r="H1011" s="135">
        <v>751000000</v>
      </c>
      <c r="I1011" s="136" t="s">
        <v>1933</v>
      </c>
      <c r="J1011" s="130" t="s">
        <v>2475</v>
      </c>
      <c r="K1011" s="302" t="s">
        <v>1954</v>
      </c>
      <c r="L1011" s="132"/>
      <c r="M1011" s="130" t="s">
        <v>1947</v>
      </c>
      <c r="N1011" s="130">
        <v>0</v>
      </c>
      <c r="O1011" s="130"/>
      <c r="P1011" s="130"/>
      <c r="Q1011" s="139"/>
      <c r="R1011" s="183"/>
      <c r="S1011" s="140">
        <f>T1011/1.12</f>
        <v>3124999.9999999995</v>
      </c>
      <c r="T1011" s="140">
        <v>3500000</v>
      </c>
      <c r="U1011" s="139">
        <v>2011</v>
      </c>
      <c r="V1011" s="141"/>
    </row>
    <row r="1012" spans="1:22" s="107" customFormat="1" ht="120" customHeight="1">
      <c r="A1012" s="129" t="s">
        <v>530</v>
      </c>
      <c r="B1012" s="130" t="s">
        <v>766</v>
      </c>
      <c r="C1012" s="131" t="s">
        <v>163</v>
      </c>
      <c r="D1012" s="311" t="s">
        <v>531</v>
      </c>
      <c r="E1012" s="152" t="s">
        <v>527</v>
      </c>
      <c r="F1012" s="130" t="s">
        <v>2262</v>
      </c>
      <c r="G1012" s="130">
        <v>100</v>
      </c>
      <c r="H1012" s="135">
        <v>751000000</v>
      </c>
      <c r="I1012" s="136" t="s">
        <v>1933</v>
      </c>
      <c r="J1012" s="130" t="s">
        <v>2475</v>
      </c>
      <c r="K1012" s="302" t="s">
        <v>601</v>
      </c>
      <c r="L1012" s="132"/>
      <c r="M1012" s="130" t="s">
        <v>1947</v>
      </c>
      <c r="N1012" s="130">
        <v>0</v>
      </c>
      <c r="O1012" s="130"/>
      <c r="P1012" s="130"/>
      <c r="Q1012" s="139"/>
      <c r="R1012" s="183"/>
      <c r="S1012" s="140">
        <f>T1012/1.12</f>
        <v>2232142.857142857</v>
      </c>
      <c r="T1012" s="140">
        <v>2500000</v>
      </c>
      <c r="U1012" s="139">
        <v>2011</v>
      </c>
      <c r="V1012" s="141"/>
    </row>
    <row r="1013" spans="1:22" s="107" customFormat="1" ht="120" customHeight="1">
      <c r="A1013" s="129" t="s">
        <v>532</v>
      </c>
      <c r="B1013" s="130" t="s">
        <v>766</v>
      </c>
      <c r="C1013" s="131" t="s">
        <v>163</v>
      </c>
      <c r="D1013" s="311" t="s">
        <v>533</v>
      </c>
      <c r="E1013" s="152" t="s">
        <v>527</v>
      </c>
      <c r="F1013" s="130" t="s">
        <v>2262</v>
      </c>
      <c r="G1013" s="130">
        <v>100</v>
      </c>
      <c r="H1013" s="135">
        <v>751000000</v>
      </c>
      <c r="I1013" s="136" t="s">
        <v>1933</v>
      </c>
      <c r="J1013" s="130" t="s">
        <v>2475</v>
      </c>
      <c r="K1013" s="302" t="s">
        <v>1954</v>
      </c>
      <c r="L1013" s="132"/>
      <c r="M1013" s="130" t="s">
        <v>1947</v>
      </c>
      <c r="N1013" s="130">
        <v>0</v>
      </c>
      <c r="O1013" s="130"/>
      <c r="P1013" s="130"/>
      <c r="Q1013" s="139"/>
      <c r="R1013" s="183"/>
      <c r="S1013" s="140">
        <v>625000</v>
      </c>
      <c r="T1013" s="140">
        <f>S1013*1.12</f>
        <v>700000.0000000001</v>
      </c>
      <c r="U1013" s="139">
        <v>2011</v>
      </c>
      <c r="V1013" s="141"/>
    </row>
    <row r="1014" spans="1:22" s="107" customFormat="1" ht="120" customHeight="1">
      <c r="A1014" s="129" t="s">
        <v>534</v>
      </c>
      <c r="B1014" s="130" t="s">
        <v>766</v>
      </c>
      <c r="C1014" s="131" t="s">
        <v>163</v>
      </c>
      <c r="D1014" s="311" t="s">
        <v>535</v>
      </c>
      <c r="E1014" s="152" t="s">
        <v>527</v>
      </c>
      <c r="F1014" s="130" t="s">
        <v>2262</v>
      </c>
      <c r="G1014" s="130">
        <v>100</v>
      </c>
      <c r="H1014" s="135">
        <v>751000000</v>
      </c>
      <c r="I1014" s="136" t="s">
        <v>1933</v>
      </c>
      <c r="J1014" s="130" t="s">
        <v>2475</v>
      </c>
      <c r="K1014" s="302" t="s">
        <v>1954</v>
      </c>
      <c r="L1014" s="132"/>
      <c r="M1014" s="130" t="s">
        <v>1947</v>
      </c>
      <c r="N1014" s="130">
        <v>0</v>
      </c>
      <c r="O1014" s="130"/>
      <c r="P1014" s="130"/>
      <c r="Q1014" s="139"/>
      <c r="R1014" s="183"/>
      <c r="S1014" s="140">
        <f>T1014/1.12</f>
        <v>535714.2857142857</v>
      </c>
      <c r="T1014" s="140">
        <v>600000</v>
      </c>
      <c r="U1014" s="139">
        <v>2011</v>
      </c>
      <c r="V1014" s="141"/>
    </row>
    <row r="1015" spans="1:22" s="107" customFormat="1" ht="120" customHeight="1">
      <c r="A1015" s="129" t="s">
        <v>536</v>
      </c>
      <c r="B1015" s="130" t="s">
        <v>766</v>
      </c>
      <c r="C1015" s="131" t="s">
        <v>163</v>
      </c>
      <c r="D1015" s="311" t="s">
        <v>537</v>
      </c>
      <c r="E1015" s="152" t="s">
        <v>527</v>
      </c>
      <c r="F1015" s="130" t="s">
        <v>2262</v>
      </c>
      <c r="G1015" s="130">
        <v>100</v>
      </c>
      <c r="H1015" s="135">
        <v>751000000</v>
      </c>
      <c r="I1015" s="136" t="s">
        <v>1933</v>
      </c>
      <c r="J1015" s="130" t="s">
        <v>2475</v>
      </c>
      <c r="K1015" s="302" t="s">
        <v>2621</v>
      </c>
      <c r="L1015" s="132"/>
      <c r="M1015" s="130" t="s">
        <v>1947</v>
      </c>
      <c r="N1015" s="130">
        <v>0</v>
      </c>
      <c r="O1015" s="130"/>
      <c r="P1015" s="130"/>
      <c r="Q1015" s="139"/>
      <c r="R1015" s="183"/>
      <c r="S1015" s="140">
        <v>1339285.71</v>
      </c>
      <c r="T1015" s="140">
        <f>S1015*1.12</f>
        <v>1499999.9952</v>
      </c>
      <c r="U1015" s="139">
        <v>2011</v>
      </c>
      <c r="V1015" s="141"/>
    </row>
    <row r="1016" spans="1:22" s="107" customFormat="1" ht="120" customHeight="1">
      <c r="A1016" s="129" t="s">
        <v>538</v>
      </c>
      <c r="B1016" s="130" t="s">
        <v>766</v>
      </c>
      <c r="C1016" s="131" t="s">
        <v>163</v>
      </c>
      <c r="D1016" s="311" t="s">
        <v>539</v>
      </c>
      <c r="E1016" s="152" t="s">
        <v>527</v>
      </c>
      <c r="F1016" s="130" t="s">
        <v>2262</v>
      </c>
      <c r="G1016" s="130">
        <v>100</v>
      </c>
      <c r="H1016" s="135">
        <v>751000000</v>
      </c>
      <c r="I1016" s="136" t="s">
        <v>1933</v>
      </c>
      <c r="J1016" s="130" t="s">
        <v>2475</v>
      </c>
      <c r="K1016" s="302" t="s">
        <v>1954</v>
      </c>
      <c r="L1016" s="132"/>
      <c r="M1016" s="130" t="s">
        <v>1947</v>
      </c>
      <c r="N1016" s="130">
        <v>0</v>
      </c>
      <c r="O1016" s="130"/>
      <c r="P1016" s="130"/>
      <c r="Q1016" s="139"/>
      <c r="R1016" s="183"/>
      <c r="S1016" s="140">
        <v>3125000</v>
      </c>
      <c r="T1016" s="140">
        <f>S1016*1.12</f>
        <v>3500000.0000000005</v>
      </c>
      <c r="U1016" s="139">
        <v>2011</v>
      </c>
      <c r="V1016" s="141"/>
    </row>
    <row r="1017" spans="1:22" s="107" customFormat="1" ht="120" customHeight="1">
      <c r="A1017" s="129" t="s">
        <v>540</v>
      </c>
      <c r="B1017" s="130" t="s">
        <v>766</v>
      </c>
      <c r="C1017" s="131" t="s">
        <v>163</v>
      </c>
      <c r="D1017" s="311" t="s">
        <v>526</v>
      </c>
      <c r="E1017" s="152" t="s">
        <v>527</v>
      </c>
      <c r="F1017" s="130" t="s">
        <v>2262</v>
      </c>
      <c r="G1017" s="130">
        <v>100</v>
      </c>
      <c r="H1017" s="135">
        <v>751000000</v>
      </c>
      <c r="I1017" s="136" t="s">
        <v>1933</v>
      </c>
      <c r="J1017" s="130" t="s">
        <v>2475</v>
      </c>
      <c r="K1017" s="302" t="s">
        <v>541</v>
      </c>
      <c r="L1017" s="132"/>
      <c r="M1017" s="130" t="s">
        <v>1947</v>
      </c>
      <c r="N1017" s="130">
        <v>0</v>
      </c>
      <c r="O1017" s="130"/>
      <c r="P1017" s="130"/>
      <c r="Q1017" s="139"/>
      <c r="R1017" s="183"/>
      <c r="S1017" s="140"/>
      <c r="T1017" s="140"/>
      <c r="U1017" s="139">
        <v>2011</v>
      </c>
      <c r="V1017" s="141"/>
    </row>
    <row r="1018" spans="1:22" s="107" customFormat="1" ht="120" customHeight="1">
      <c r="A1018" s="129" t="s">
        <v>597</v>
      </c>
      <c r="B1018" s="130" t="s">
        <v>766</v>
      </c>
      <c r="C1018" s="131" t="s">
        <v>163</v>
      </c>
      <c r="D1018" s="311" t="s">
        <v>526</v>
      </c>
      <c r="E1018" s="152" t="s">
        <v>527</v>
      </c>
      <c r="F1018" s="130" t="s">
        <v>2262</v>
      </c>
      <c r="G1018" s="130">
        <v>100</v>
      </c>
      <c r="H1018" s="135">
        <v>751000000</v>
      </c>
      <c r="I1018" s="136" t="s">
        <v>1933</v>
      </c>
      <c r="J1018" s="130" t="s">
        <v>2475</v>
      </c>
      <c r="K1018" s="302" t="s">
        <v>598</v>
      </c>
      <c r="L1018" s="132"/>
      <c r="M1018" s="130" t="s">
        <v>1947</v>
      </c>
      <c r="N1018" s="130">
        <v>0</v>
      </c>
      <c r="O1018" s="130"/>
      <c r="P1018" s="130"/>
      <c r="Q1018" s="139"/>
      <c r="R1018" s="183"/>
      <c r="S1018" s="140">
        <v>2200000</v>
      </c>
      <c r="T1018" s="140">
        <f>S1018*1.12</f>
        <v>2464000.0000000005</v>
      </c>
      <c r="U1018" s="139">
        <v>2011</v>
      </c>
      <c r="V1018" s="141"/>
    </row>
    <row r="1019" spans="1:22" s="107" customFormat="1" ht="120" customHeight="1">
      <c r="A1019" s="129" t="s">
        <v>542</v>
      </c>
      <c r="B1019" s="130" t="s">
        <v>766</v>
      </c>
      <c r="C1019" s="131" t="s">
        <v>163</v>
      </c>
      <c r="D1019" s="311" t="s">
        <v>535</v>
      </c>
      <c r="E1019" s="152" t="s">
        <v>527</v>
      </c>
      <c r="F1019" s="130" t="s">
        <v>2262</v>
      </c>
      <c r="G1019" s="130">
        <v>100</v>
      </c>
      <c r="H1019" s="135">
        <v>751000000</v>
      </c>
      <c r="I1019" s="136" t="s">
        <v>1933</v>
      </c>
      <c r="J1019" s="130" t="s">
        <v>2475</v>
      </c>
      <c r="K1019" s="302" t="s">
        <v>602</v>
      </c>
      <c r="L1019" s="132"/>
      <c r="M1019" s="130" t="s">
        <v>1947</v>
      </c>
      <c r="N1019" s="130">
        <v>0</v>
      </c>
      <c r="O1019" s="130"/>
      <c r="P1019" s="130"/>
      <c r="Q1019" s="139"/>
      <c r="R1019" s="183"/>
      <c r="S1019" s="140"/>
      <c r="T1019" s="140"/>
      <c r="U1019" s="139">
        <v>2011</v>
      </c>
      <c r="V1019" s="141"/>
    </row>
    <row r="1020" spans="1:22" s="107" customFormat="1" ht="120" customHeight="1">
      <c r="A1020" s="129" t="s">
        <v>603</v>
      </c>
      <c r="B1020" s="130" t="s">
        <v>766</v>
      </c>
      <c r="C1020" s="131" t="s">
        <v>163</v>
      </c>
      <c r="D1020" s="311" t="s">
        <v>535</v>
      </c>
      <c r="E1020" s="152" t="s">
        <v>527</v>
      </c>
      <c r="F1020" s="130" t="s">
        <v>2262</v>
      </c>
      <c r="G1020" s="130">
        <v>100</v>
      </c>
      <c r="H1020" s="135">
        <v>751000000</v>
      </c>
      <c r="I1020" s="136" t="s">
        <v>1933</v>
      </c>
      <c r="J1020" s="130" t="s">
        <v>2475</v>
      </c>
      <c r="K1020" s="302" t="s">
        <v>602</v>
      </c>
      <c r="L1020" s="132"/>
      <c r="M1020" s="130" t="s">
        <v>1947</v>
      </c>
      <c r="N1020" s="130">
        <v>0</v>
      </c>
      <c r="O1020" s="130"/>
      <c r="P1020" s="130"/>
      <c r="Q1020" s="139"/>
      <c r="R1020" s="183"/>
      <c r="S1020" s="140">
        <v>700000</v>
      </c>
      <c r="T1020" s="140">
        <f>S1020*1.12</f>
        <v>784000.0000000001</v>
      </c>
      <c r="U1020" s="139">
        <v>2011</v>
      </c>
      <c r="V1020" s="141"/>
    </row>
    <row r="1021" spans="1:22" s="107" customFormat="1" ht="120" customHeight="1">
      <c r="A1021" s="129" t="s">
        <v>543</v>
      </c>
      <c r="B1021" s="130" t="s">
        <v>766</v>
      </c>
      <c r="C1021" s="131" t="s">
        <v>163</v>
      </c>
      <c r="D1021" s="311" t="s">
        <v>531</v>
      </c>
      <c r="E1021" s="152" t="s">
        <v>527</v>
      </c>
      <c r="F1021" s="130" t="s">
        <v>2262</v>
      </c>
      <c r="G1021" s="130">
        <v>100</v>
      </c>
      <c r="H1021" s="135">
        <v>751000000</v>
      </c>
      <c r="I1021" s="136" t="s">
        <v>1933</v>
      </c>
      <c r="J1021" s="130" t="s">
        <v>2475</v>
      </c>
      <c r="K1021" s="302" t="s">
        <v>2621</v>
      </c>
      <c r="L1021" s="132"/>
      <c r="M1021" s="130" t="s">
        <v>1947</v>
      </c>
      <c r="N1021" s="130">
        <v>0</v>
      </c>
      <c r="O1021" s="130"/>
      <c r="P1021" s="130"/>
      <c r="Q1021" s="139"/>
      <c r="R1021" s="183"/>
      <c r="S1021" s="140">
        <v>482143</v>
      </c>
      <c r="T1021" s="140">
        <v>540000</v>
      </c>
      <c r="U1021" s="139">
        <v>2011</v>
      </c>
      <c r="V1021" s="141"/>
    </row>
    <row r="1022" spans="1:22" s="107" customFormat="1" ht="120" customHeight="1">
      <c r="A1022" s="129" t="s">
        <v>544</v>
      </c>
      <c r="B1022" s="130" t="s">
        <v>766</v>
      </c>
      <c r="C1022" s="131" t="s">
        <v>163</v>
      </c>
      <c r="D1022" s="311" t="s">
        <v>545</v>
      </c>
      <c r="E1022" s="152" t="s">
        <v>606</v>
      </c>
      <c r="F1022" s="130" t="s">
        <v>2262</v>
      </c>
      <c r="G1022" s="130">
        <v>100</v>
      </c>
      <c r="H1022" s="135">
        <v>751000000</v>
      </c>
      <c r="I1022" s="136" t="s">
        <v>1933</v>
      </c>
      <c r="J1022" s="136" t="s">
        <v>1982</v>
      </c>
      <c r="K1022" s="302" t="s">
        <v>2621</v>
      </c>
      <c r="L1022" s="132"/>
      <c r="M1022" s="130" t="s">
        <v>1947</v>
      </c>
      <c r="N1022" s="130">
        <v>0</v>
      </c>
      <c r="O1022" s="130"/>
      <c r="P1022" s="130"/>
      <c r="Q1022" s="139"/>
      <c r="R1022" s="183"/>
      <c r="S1022" s="140"/>
      <c r="T1022" s="140"/>
      <c r="U1022" s="139">
        <v>2011</v>
      </c>
      <c r="V1022" s="141"/>
    </row>
    <row r="1023" spans="1:22" s="107" customFormat="1" ht="120" customHeight="1">
      <c r="A1023" s="129" t="s">
        <v>608</v>
      </c>
      <c r="B1023" s="130" t="s">
        <v>766</v>
      </c>
      <c r="C1023" s="131" t="s">
        <v>163</v>
      </c>
      <c r="D1023" s="311" t="s">
        <v>545</v>
      </c>
      <c r="E1023" s="152" t="s">
        <v>606</v>
      </c>
      <c r="F1023" s="130" t="s">
        <v>2262</v>
      </c>
      <c r="G1023" s="130">
        <v>100</v>
      </c>
      <c r="H1023" s="135">
        <v>751000000</v>
      </c>
      <c r="I1023" s="136" t="s">
        <v>1933</v>
      </c>
      <c r="J1023" s="136" t="s">
        <v>1982</v>
      </c>
      <c r="K1023" s="302" t="s">
        <v>2621</v>
      </c>
      <c r="L1023" s="132"/>
      <c r="M1023" s="130" t="s">
        <v>1947</v>
      </c>
      <c r="N1023" s="130">
        <v>0</v>
      </c>
      <c r="O1023" s="130"/>
      <c r="P1023" s="130"/>
      <c r="Q1023" s="139"/>
      <c r="R1023" s="183"/>
      <c r="S1023" s="140">
        <v>5135200</v>
      </c>
      <c r="T1023" s="140">
        <v>3500000</v>
      </c>
      <c r="U1023" s="139">
        <v>2011</v>
      </c>
      <c r="V1023" s="141"/>
    </row>
    <row r="1024" spans="1:22" s="107" customFormat="1" ht="113.25" customHeight="1">
      <c r="A1024" s="129" t="s">
        <v>546</v>
      </c>
      <c r="B1024" s="130" t="s">
        <v>766</v>
      </c>
      <c r="C1024" s="131" t="s">
        <v>163</v>
      </c>
      <c r="D1024" s="311" t="s">
        <v>547</v>
      </c>
      <c r="E1024" s="152" t="s">
        <v>607</v>
      </c>
      <c r="F1024" s="130" t="s">
        <v>2262</v>
      </c>
      <c r="G1024" s="130">
        <v>100</v>
      </c>
      <c r="H1024" s="135">
        <v>751000000</v>
      </c>
      <c r="I1024" s="136" t="s">
        <v>1933</v>
      </c>
      <c r="J1024" s="136" t="s">
        <v>1982</v>
      </c>
      <c r="K1024" s="302" t="s">
        <v>548</v>
      </c>
      <c r="L1024" s="132"/>
      <c r="M1024" s="130" t="s">
        <v>1947</v>
      </c>
      <c r="N1024" s="130">
        <v>0</v>
      </c>
      <c r="O1024" s="130"/>
      <c r="P1024" s="130"/>
      <c r="Q1024" s="139"/>
      <c r="R1024" s="183"/>
      <c r="S1024" s="140"/>
      <c r="T1024" s="140"/>
      <c r="U1024" s="139">
        <v>2011</v>
      </c>
      <c r="V1024" s="141"/>
    </row>
    <row r="1025" spans="1:22" s="107" customFormat="1" ht="120" customHeight="1">
      <c r="A1025" s="129" t="s">
        <v>609</v>
      </c>
      <c r="B1025" s="130" t="s">
        <v>766</v>
      </c>
      <c r="C1025" s="131" t="s">
        <v>163</v>
      </c>
      <c r="D1025" s="311" t="s">
        <v>547</v>
      </c>
      <c r="E1025" s="152" t="s">
        <v>607</v>
      </c>
      <c r="F1025" s="130" t="s">
        <v>2262</v>
      </c>
      <c r="G1025" s="130">
        <v>100</v>
      </c>
      <c r="H1025" s="135">
        <v>751000000</v>
      </c>
      <c r="I1025" s="136" t="s">
        <v>1933</v>
      </c>
      <c r="J1025" s="136" t="s">
        <v>1982</v>
      </c>
      <c r="K1025" s="302" t="s">
        <v>610</v>
      </c>
      <c r="L1025" s="132"/>
      <c r="M1025" s="130" t="s">
        <v>1947</v>
      </c>
      <c r="N1025" s="130">
        <v>0</v>
      </c>
      <c r="O1025" s="130"/>
      <c r="P1025" s="130"/>
      <c r="Q1025" s="139"/>
      <c r="R1025" s="183"/>
      <c r="S1025" s="140">
        <v>4041600</v>
      </c>
      <c r="T1025" s="140">
        <f>S1025*1.12</f>
        <v>4526592</v>
      </c>
      <c r="U1025" s="139">
        <v>2011</v>
      </c>
      <c r="V1025" s="141"/>
    </row>
    <row r="1026" spans="1:22" s="107" customFormat="1" ht="63.75" customHeight="1">
      <c r="A1026" s="129" t="s">
        <v>549</v>
      </c>
      <c r="B1026" s="130" t="s">
        <v>1928</v>
      </c>
      <c r="C1026" s="131" t="s">
        <v>294</v>
      </c>
      <c r="D1026" s="152" t="s">
        <v>550</v>
      </c>
      <c r="E1026" s="152" t="s">
        <v>550</v>
      </c>
      <c r="F1026" s="130" t="s">
        <v>1789</v>
      </c>
      <c r="G1026" s="134"/>
      <c r="H1026" s="135">
        <v>751000000</v>
      </c>
      <c r="I1026" s="136" t="s">
        <v>1933</v>
      </c>
      <c r="J1026" s="137" t="s">
        <v>2251</v>
      </c>
      <c r="K1026" s="130" t="s">
        <v>551</v>
      </c>
      <c r="L1026" s="130"/>
      <c r="M1026" s="130" t="s">
        <v>1947</v>
      </c>
      <c r="N1026" s="139">
        <v>100</v>
      </c>
      <c r="O1026" s="130"/>
      <c r="P1026" s="130"/>
      <c r="Q1026" s="139"/>
      <c r="R1026" s="140"/>
      <c r="S1026" s="140">
        <v>3300000</v>
      </c>
      <c r="T1026" s="140">
        <f aca="true" t="shared" si="75" ref="T1026:T1034">S1026*1.12</f>
        <v>3696000.0000000005</v>
      </c>
      <c r="U1026" s="139">
        <v>2011</v>
      </c>
      <c r="V1026" s="130"/>
    </row>
    <row r="1027" spans="1:22" s="107" customFormat="1" ht="120" customHeight="1">
      <c r="A1027" s="129" t="s">
        <v>552</v>
      </c>
      <c r="B1027" s="130" t="s">
        <v>1928</v>
      </c>
      <c r="C1027" s="131" t="s">
        <v>1854</v>
      </c>
      <c r="D1027" s="303" t="s">
        <v>553</v>
      </c>
      <c r="E1027" s="152" t="s">
        <v>554</v>
      </c>
      <c r="F1027" s="130" t="s">
        <v>1932</v>
      </c>
      <c r="G1027" s="130">
        <v>0</v>
      </c>
      <c r="H1027" s="135">
        <v>751000000</v>
      </c>
      <c r="I1027" s="136" t="s">
        <v>1933</v>
      </c>
      <c r="J1027" s="136" t="s">
        <v>2297</v>
      </c>
      <c r="K1027" s="179" t="s">
        <v>1935</v>
      </c>
      <c r="L1027" s="130" t="s">
        <v>21</v>
      </c>
      <c r="M1027" s="130" t="s">
        <v>555</v>
      </c>
      <c r="N1027" s="130">
        <v>50</v>
      </c>
      <c r="O1027" s="130"/>
      <c r="P1027" s="130"/>
      <c r="Q1027" s="139"/>
      <c r="R1027" s="140"/>
      <c r="S1027" s="140">
        <v>192552180</v>
      </c>
      <c r="T1027" s="140">
        <f t="shared" si="75"/>
        <v>215658441.60000002</v>
      </c>
      <c r="U1027" s="139">
        <v>2011</v>
      </c>
      <c r="V1027" s="130"/>
    </row>
    <row r="1028" spans="1:22" s="107" customFormat="1" ht="120" customHeight="1">
      <c r="A1028" s="129" t="s">
        <v>556</v>
      </c>
      <c r="B1028" s="130" t="s">
        <v>1928</v>
      </c>
      <c r="C1028" s="131" t="s">
        <v>557</v>
      </c>
      <c r="D1028" s="303" t="s">
        <v>558</v>
      </c>
      <c r="E1028" s="152" t="s">
        <v>559</v>
      </c>
      <c r="F1028" s="130" t="s">
        <v>1789</v>
      </c>
      <c r="G1028" s="130">
        <v>0</v>
      </c>
      <c r="H1028" s="135">
        <v>751000000</v>
      </c>
      <c r="I1028" s="136" t="s">
        <v>1933</v>
      </c>
      <c r="J1028" s="136" t="s">
        <v>2251</v>
      </c>
      <c r="K1028" s="136" t="s">
        <v>1933</v>
      </c>
      <c r="L1028" s="130"/>
      <c r="M1028" s="130" t="s">
        <v>1947</v>
      </c>
      <c r="N1028" s="130">
        <v>100</v>
      </c>
      <c r="O1028" s="130"/>
      <c r="P1028" s="130"/>
      <c r="Q1028" s="139"/>
      <c r="R1028" s="140"/>
      <c r="S1028" s="140">
        <v>5000000</v>
      </c>
      <c r="T1028" s="140">
        <f t="shared" si="75"/>
        <v>5600000.000000001</v>
      </c>
      <c r="U1028" s="139">
        <v>2011</v>
      </c>
      <c r="V1028" s="130"/>
    </row>
    <row r="1029" spans="1:22" s="107" customFormat="1" ht="120" customHeight="1">
      <c r="A1029" s="129" t="s">
        <v>560</v>
      </c>
      <c r="B1029" s="130" t="s">
        <v>1928</v>
      </c>
      <c r="C1029" s="131" t="s">
        <v>561</v>
      </c>
      <c r="D1029" s="152" t="s">
        <v>562</v>
      </c>
      <c r="E1029" s="152" t="s">
        <v>563</v>
      </c>
      <c r="F1029" s="130" t="s">
        <v>1932</v>
      </c>
      <c r="G1029" s="130">
        <v>0</v>
      </c>
      <c r="H1029" s="135">
        <v>751000000</v>
      </c>
      <c r="I1029" s="136" t="s">
        <v>1933</v>
      </c>
      <c r="J1029" s="136" t="s">
        <v>1982</v>
      </c>
      <c r="K1029" s="136" t="s">
        <v>564</v>
      </c>
      <c r="L1029" s="130"/>
      <c r="M1029" s="130" t="s">
        <v>239</v>
      </c>
      <c r="N1029" s="130">
        <v>0</v>
      </c>
      <c r="O1029" s="130"/>
      <c r="P1029" s="130"/>
      <c r="Q1029" s="139"/>
      <c r="R1029" s="140"/>
      <c r="S1029" s="140">
        <v>30381480</v>
      </c>
      <c r="T1029" s="140">
        <f t="shared" si="75"/>
        <v>34027257.6</v>
      </c>
      <c r="U1029" s="139">
        <v>2011</v>
      </c>
      <c r="V1029" s="130"/>
    </row>
    <row r="1030" spans="1:22" s="107" customFormat="1" ht="120" customHeight="1">
      <c r="A1030" s="129" t="s">
        <v>565</v>
      </c>
      <c r="B1030" s="130" t="s">
        <v>1928</v>
      </c>
      <c r="C1030" s="131" t="s">
        <v>561</v>
      </c>
      <c r="D1030" s="152" t="s">
        <v>566</v>
      </c>
      <c r="E1030" s="152" t="s">
        <v>566</v>
      </c>
      <c r="F1030" s="130" t="s">
        <v>2262</v>
      </c>
      <c r="G1030" s="130">
        <v>0</v>
      </c>
      <c r="H1030" s="135">
        <v>751000000</v>
      </c>
      <c r="I1030" s="136" t="s">
        <v>1933</v>
      </c>
      <c r="J1030" s="136" t="s">
        <v>567</v>
      </c>
      <c r="K1030" s="136" t="s">
        <v>1933</v>
      </c>
      <c r="L1030" s="130"/>
      <c r="M1030" s="136" t="s">
        <v>567</v>
      </c>
      <c r="N1030" s="130">
        <v>0</v>
      </c>
      <c r="O1030" s="130"/>
      <c r="P1030" s="130"/>
      <c r="Q1030" s="139"/>
      <c r="R1030" s="140"/>
      <c r="S1030" s="140">
        <v>2210000</v>
      </c>
      <c r="T1030" s="140">
        <f t="shared" si="75"/>
        <v>2475200.0000000005</v>
      </c>
      <c r="U1030" s="139">
        <v>2011</v>
      </c>
      <c r="V1030" s="130"/>
    </row>
    <row r="1031" spans="1:22" s="107" customFormat="1" ht="120" customHeight="1">
      <c r="A1031" s="129" t="s">
        <v>568</v>
      </c>
      <c r="B1031" s="130" t="s">
        <v>1928</v>
      </c>
      <c r="C1031" s="131" t="s">
        <v>569</v>
      </c>
      <c r="D1031" s="152" t="s">
        <v>570</v>
      </c>
      <c r="E1031" s="152" t="s">
        <v>571</v>
      </c>
      <c r="F1031" s="130" t="s">
        <v>2262</v>
      </c>
      <c r="G1031" s="130">
        <v>0</v>
      </c>
      <c r="H1031" s="135">
        <v>751000000</v>
      </c>
      <c r="I1031" s="136" t="s">
        <v>1933</v>
      </c>
      <c r="J1031" s="136" t="s">
        <v>567</v>
      </c>
      <c r="K1031" s="136" t="s">
        <v>1933</v>
      </c>
      <c r="L1031" s="130"/>
      <c r="M1031" s="136" t="s">
        <v>567</v>
      </c>
      <c r="N1031" s="130">
        <v>0</v>
      </c>
      <c r="O1031" s="130"/>
      <c r="P1031" s="130"/>
      <c r="Q1031" s="139"/>
      <c r="R1031" s="140"/>
      <c r="S1031" s="140">
        <v>1050000</v>
      </c>
      <c r="T1031" s="140">
        <f t="shared" si="75"/>
        <v>1176000</v>
      </c>
      <c r="U1031" s="139">
        <v>2011</v>
      </c>
      <c r="V1031" s="130"/>
    </row>
    <row r="1032" spans="1:22" s="107" customFormat="1" ht="120" customHeight="1">
      <c r="A1032" s="129" t="s">
        <v>572</v>
      </c>
      <c r="B1032" s="130" t="s">
        <v>1928</v>
      </c>
      <c r="C1032" s="131" t="s">
        <v>557</v>
      </c>
      <c r="D1032" s="152" t="s">
        <v>558</v>
      </c>
      <c r="E1032" s="152" t="s">
        <v>573</v>
      </c>
      <c r="F1032" s="130" t="s">
        <v>1789</v>
      </c>
      <c r="G1032" s="130">
        <v>0</v>
      </c>
      <c r="H1032" s="135">
        <v>751000000</v>
      </c>
      <c r="I1032" s="136" t="s">
        <v>1933</v>
      </c>
      <c r="J1032" s="130" t="s">
        <v>2475</v>
      </c>
      <c r="K1032" s="136" t="s">
        <v>1933</v>
      </c>
      <c r="L1032" s="130"/>
      <c r="M1032" s="136" t="s">
        <v>1947</v>
      </c>
      <c r="N1032" s="130">
        <v>0</v>
      </c>
      <c r="O1032" s="130"/>
      <c r="P1032" s="130"/>
      <c r="Q1032" s="139"/>
      <c r="R1032" s="140"/>
      <c r="S1032" s="140">
        <v>8000000</v>
      </c>
      <c r="T1032" s="140">
        <f t="shared" si="75"/>
        <v>8960000</v>
      </c>
      <c r="U1032" s="139">
        <v>2011</v>
      </c>
      <c r="V1032" s="130"/>
    </row>
    <row r="1033" spans="1:22" s="107" customFormat="1" ht="120" customHeight="1">
      <c r="A1033" s="129" t="s">
        <v>574</v>
      </c>
      <c r="B1033" s="130" t="s">
        <v>1928</v>
      </c>
      <c r="C1033" s="131"/>
      <c r="D1033" s="152" t="s">
        <v>575</v>
      </c>
      <c r="E1033" s="312" t="s">
        <v>576</v>
      </c>
      <c r="F1033" s="313" t="s">
        <v>2262</v>
      </c>
      <c r="G1033" s="313">
        <v>100</v>
      </c>
      <c r="H1033" s="135">
        <v>751000000</v>
      </c>
      <c r="I1033" s="136" t="s">
        <v>1933</v>
      </c>
      <c r="J1033" s="313" t="s">
        <v>2646</v>
      </c>
      <c r="K1033" s="313" t="s">
        <v>938</v>
      </c>
      <c r="L1033" s="314"/>
      <c r="M1033" s="314" t="s">
        <v>577</v>
      </c>
      <c r="N1033" s="313">
        <v>0</v>
      </c>
      <c r="O1033" s="313"/>
      <c r="P1033" s="313"/>
      <c r="Q1033" s="313"/>
      <c r="R1033" s="313"/>
      <c r="S1033" s="315">
        <v>408800</v>
      </c>
      <c r="T1033" s="140">
        <f t="shared" si="75"/>
        <v>457856.00000000006</v>
      </c>
      <c r="U1033" s="139">
        <v>2011</v>
      </c>
      <c r="V1033" s="315"/>
    </row>
    <row r="1034" spans="1:22" s="107" customFormat="1" ht="120" customHeight="1">
      <c r="A1034" s="129" t="s">
        <v>578</v>
      </c>
      <c r="B1034" s="130" t="s">
        <v>1928</v>
      </c>
      <c r="C1034" s="131" t="s">
        <v>557</v>
      </c>
      <c r="D1034" s="312" t="s">
        <v>579</v>
      </c>
      <c r="E1034" s="312" t="s">
        <v>579</v>
      </c>
      <c r="F1034" s="313" t="s">
        <v>1789</v>
      </c>
      <c r="G1034" s="313"/>
      <c r="H1034" s="135">
        <v>751000000</v>
      </c>
      <c r="I1034" s="136" t="s">
        <v>1933</v>
      </c>
      <c r="J1034" s="313" t="s">
        <v>2403</v>
      </c>
      <c r="K1034" s="313" t="s">
        <v>2214</v>
      </c>
      <c r="L1034" s="314"/>
      <c r="M1034" s="314" t="s">
        <v>580</v>
      </c>
      <c r="N1034" s="313">
        <v>0</v>
      </c>
      <c r="O1034" s="313"/>
      <c r="P1034" s="313"/>
      <c r="Q1034" s="313"/>
      <c r="R1034" s="313"/>
      <c r="S1034" s="315">
        <v>2500000</v>
      </c>
      <c r="T1034" s="140">
        <f t="shared" si="75"/>
        <v>2800000.0000000005</v>
      </c>
      <c r="U1034" s="139">
        <v>2011</v>
      </c>
      <c r="V1034" s="315"/>
    </row>
    <row r="1035" spans="1:22" s="107" customFormat="1" ht="120" customHeight="1">
      <c r="A1035" s="129" t="s">
        <v>599</v>
      </c>
      <c r="B1035" s="130" t="s">
        <v>766</v>
      </c>
      <c r="C1035" s="131" t="s">
        <v>163</v>
      </c>
      <c r="D1035" s="311" t="s">
        <v>526</v>
      </c>
      <c r="E1035" s="152" t="s">
        <v>527</v>
      </c>
      <c r="F1035" s="130" t="s">
        <v>2262</v>
      </c>
      <c r="G1035" s="130">
        <v>100</v>
      </c>
      <c r="H1035" s="135">
        <v>751000000</v>
      </c>
      <c r="I1035" s="136" t="s">
        <v>1933</v>
      </c>
      <c r="J1035" s="130" t="s">
        <v>2475</v>
      </c>
      <c r="K1035" s="302" t="s">
        <v>600</v>
      </c>
      <c r="L1035" s="132"/>
      <c r="M1035" s="130" t="s">
        <v>1947</v>
      </c>
      <c r="N1035" s="130">
        <v>0</v>
      </c>
      <c r="O1035" s="130"/>
      <c r="P1035" s="130"/>
      <c r="Q1035" s="139"/>
      <c r="R1035" s="183"/>
      <c r="S1035" s="140">
        <v>5500000</v>
      </c>
      <c r="T1035" s="140">
        <f aca="true" t="shared" si="76" ref="T1035:T1041">S1035*1.12</f>
        <v>6160000.000000001</v>
      </c>
      <c r="U1035" s="139">
        <v>2011</v>
      </c>
      <c r="V1035" s="141"/>
    </row>
    <row r="1036" spans="1:22" s="107" customFormat="1" ht="120" customHeight="1">
      <c r="A1036" s="129" t="s">
        <v>604</v>
      </c>
      <c r="B1036" s="130" t="s">
        <v>766</v>
      </c>
      <c r="C1036" s="131" t="s">
        <v>163</v>
      </c>
      <c r="D1036" s="311" t="s">
        <v>605</v>
      </c>
      <c r="E1036" s="152" t="s">
        <v>527</v>
      </c>
      <c r="F1036" s="130" t="s">
        <v>2262</v>
      </c>
      <c r="G1036" s="130">
        <v>100</v>
      </c>
      <c r="H1036" s="135">
        <v>751000000</v>
      </c>
      <c r="I1036" s="136" t="s">
        <v>1933</v>
      </c>
      <c r="J1036" s="130" t="s">
        <v>2475</v>
      </c>
      <c r="K1036" s="302" t="s">
        <v>942</v>
      </c>
      <c r="L1036" s="132"/>
      <c r="M1036" s="130" t="s">
        <v>1947</v>
      </c>
      <c r="N1036" s="130">
        <v>0</v>
      </c>
      <c r="O1036" s="130"/>
      <c r="P1036" s="130"/>
      <c r="Q1036" s="139"/>
      <c r="R1036" s="183"/>
      <c r="S1036" s="140">
        <v>600000</v>
      </c>
      <c r="T1036" s="140">
        <f t="shared" si="76"/>
        <v>672000.0000000001</v>
      </c>
      <c r="U1036" s="139">
        <v>2011</v>
      </c>
      <c r="V1036" s="141"/>
    </row>
    <row r="1037" spans="1:22" s="107" customFormat="1" ht="120" customHeight="1">
      <c r="A1037" s="129" t="s">
        <v>1884</v>
      </c>
      <c r="B1037" s="130" t="s">
        <v>766</v>
      </c>
      <c r="C1037" s="131" t="s">
        <v>163</v>
      </c>
      <c r="D1037" s="311" t="s">
        <v>1885</v>
      </c>
      <c r="E1037" s="152" t="s">
        <v>1886</v>
      </c>
      <c r="F1037" s="130" t="s">
        <v>1932</v>
      </c>
      <c r="G1037" s="130">
        <v>0</v>
      </c>
      <c r="H1037" s="135">
        <v>751000000</v>
      </c>
      <c r="I1037" s="136" t="s">
        <v>1933</v>
      </c>
      <c r="J1037" s="137" t="s">
        <v>896</v>
      </c>
      <c r="K1037" s="311" t="s">
        <v>1864</v>
      </c>
      <c r="L1037" s="132" t="s">
        <v>1936</v>
      </c>
      <c r="M1037" s="130" t="s">
        <v>1865</v>
      </c>
      <c r="N1037" s="130">
        <v>50</v>
      </c>
      <c r="O1037" s="130"/>
      <c r="P1037" s="130" t="s">
        <v>168</v>
      </c>
      <c r="Q1037" s="139">
        <v>2</v>
      </c>
      <c r="R1037" s="183"/>
      <c r="S1037" s="140">
        <v>121464000</v>
      </c>
      <c r="T1037" s="140">
        <f t="shared" si="76"/>
        <v>136039680</v>
      </c>
      <c r="U1037" s="139">
        <v>2011</v>
      </c>
      <c r="V1037" s="141"/>
    </row>
    <row r="1038" spans="1:22" s="107" customFormat="1" ht="120" customHeight="1">
      <c r="A1038" s="129" t="s">
        <v>1887</v>
      </c>
      <c r="B1038" s="130" t="s">
        <v>1928</v>
      </c>
      <c r="C1038" s="131" t="s">
        <v>163</v>
      </c>
      <c r="D1038" s="311" t="s">
        <v>1888</v>
      </c>
      <c r="E1038" s="152" t="s">
        <v>1889</v>
      </c>
      <c r="F1038" s="130" t="s">
        <v>1789</v>
      </c>
      <c r="G1038" s="130">
        <v>0</v>
      </c>
      <c r="H1038" s="135">
        <v>751000000</v>
      </c>
      <c r="I1038" s="136" t="s">
        <v>1933</v>
      </c>
      <c r="J1038" s="137" t="s">
        <v>896</v>
      </c>
      <c r="K1038" s="302" t="s">
        <v>987</v>
      </c>
      <c r="L1038" s="132"/>
      <c r="M1038" s="130"/>
      <c r="N1038" s="130">
        <v>0</v>
      </c>
      <c r="O1038" s="130"/>
      <c r="P1038" s="130"/>
      <c r="Q1038" s="139"/>
      <c r="R1038" s="183"/>
      <c r="S1038" s="140">
        <v>800000</v>
      </c>
      <c r="T1038" s="140">
        <f t="shared" si="76"/>
        <v>896000.0000000001</v>
      </c>
      <c r="U1038" s="139">
        <v>2011</v>
      </c>
      <c r="V1038" s="141"/>
    </row>
    <row r="1039" spans="1:22" s="107" customFormat="1" ht="120" customHeight="1">
      <c r="A1039" s="129" t="s">
        <v>1890</v>
      </c>
      <c r="B1039" s="130" t="s">
        <v>1928</v>
      </c>
      <c r="C1039" s="131" t="s">
        <v>294</v>
      </c>
      <c r="D1039" s="311" t="s">
        <v>1891</v>
      </c>
      <c r="E1039" s="152" t="s">
        <v>1892</v>
      </c>
      <c r="F1039" s="130" t="s">
        <v>1932</v>
      </c>
      <c r="G1039" s="130">
        <v>0</v>
      </c>
      <c r="H1039" s="135">
        <v>751000000</v>
      </c>
      <c r="I1039" s="136" t="s">
        <v>1933</v>
      </c>
      <c r="J1039" s="137" t="s">
        <v>896</v>
      </c>
      <c r="K1039" s="302" t="s">
        <v>987</v>
      </c>
      <c r="L1039" s="132"/>
      <c r="M1039" s="130"/>
      <c r="N1039" s="130">
        <v>0</v>
      </c>
      <c r="O1039" s="130"/>
      <c r="P1039" s="130" t="s">
        <v>1893</v>
      </c>
      <c r="Q1039" s="139">
        <v>12</v>
      </c>
      <c r="R1039" s="183"/>
      <c r="S1039" s="140">
        <v>7460000</v>
      </c>
      <c r="T1039" s="140">
        <f t="shared" si="76"/>
        <v>8355200.000000001</v>
      </c>
      <c r="U1039" s="139">
        <v>2011</v>
      </c>
      <c r="V1039" s="316"/>
    </row>
    <row r="1040" spans="1:22" s="107" customFormat="1" ht="120" customHeight="1">
      <c r="A1040" s="129" t="s">
        <v>1894</v>
      </c>
      <c r="B1040" s="130" t="s">
        <v>1928</v>
      </c>
      <c r="C1040" s="131" t="s">
        <v>163</v>
      </c>
      <c r="D1040" s="311" t="s">
        <v>1895</v>
      </c>
      <c r="E1040" s="311" t="s">
        <v>1895</v>
      </c>
      <c r="F1040" s="130" t="s">
        <v>2694</v>
      </c>
      <c r="G1040" s="130">
        <v>100</v>
      </c>
      <c r="H1040" s="135">
        <v>751000000</v>
      </c>
      <c r="I1040" s="136" t="s">
        <v>1933</v>
      </c>
      <c r="J1040" s="137" t="s">
        <v>917</v>
      </c>
      <c r="K1040" s="130" t="s">
        <v>1933</v>
      </c>
      <c r="L1040" s="132"/>
      <c r="M1040" s="130" t="s">
        <v>1879</v>
      </c>
      <c r="N1040" s="130">
        <v>0</v>
      </c>
      <c r="O1040" s="130"/>
      <c r="P1040" s="130"/>
      <c r="Q1040" s="139"/>
      <c r="R1040" s="183"/>
      <c r="S1040" s="140">
        <v>2184993.24</v>
      </c>
      <c r="T1040" s="140">
        <f t="shared" si="76"/>
        <v>2447192.4288000003</v>
      </c>
      <c r="U1040" s="139">
        <v>2011</v>
      </c>
      <c r="V1040" s="141"/>
    </row>
    <row r="1041" spans="1:22" s="107" customFormat="1" ht="55.5" customHeight="1">
      <c r="A1041" s="129" t="s">
        <v>2692</v>
      </c>
      <c r="B1041" s="130" t="s">
        <v>1928</v>
      </c>
      <c r="C1041" s="131" t="s">
        <v>2697</v>
      </c>
      <c r="D1041" s="311" t="s">
        <v>2693</v>
      </c>
      <c r="E1041" s="311" t="s">
        <v>2693</v>
      </c>
      <c r="F1041" s="130" t="s">
        <v>2694</v>
      </c>
      <c r="G1041" s="130">
        <v>40</v>
      </c>
      <c r="H1041" s="135">
        <v>751000000</v>
      </c>
      <c r="I1041" s="136" t="s">
        <v>1933</v>
      </c>
      <c r="J1041" s="137" t="s">
        <v>896</v>
      </c>
      <c r="K1041" s="130" t="s">
        <v>2698</v>
      </c>
      <c r="L1041" s="132"/>
      <c r="M1041" s="130" t="s">
        <v>2695</v>
      </c>
      <c r="N1041" s="130">
        <v>0</v>
      </c>
      <c r="O1041" s="130"/>
      <c r="P1041" s="130" t="s">
        <v>2696</v>
      </c>
      <c r="Q1041" s="139">
        <v>1</v>
      </c>
      <c r="R1041" s="183"/>
      <c r="S1041" s="140">
        <f>880000+230000+350000</f>
        <v>1460000</v>
      </c>
      <c r="T1041" s="140">
        <f t="shared" si="76"/>
        <v>1635200.0000000002</v>
      </c>
      <c r="U1041" s="139">
        <v>2011</v>
      </c>
      <c r="V1041" s="141"/>
    </row>
    <row r="1042" spans="1:22" s="107" customFormat="1" ht="55.5" customHeight="1">
      <c r="A1042" s="129" t="s">
        <v>2714</v>
      </c>
      <c r="B1042" s="130" t="s">
        <v>1928</v>
      </c>
      <c r="C1042" s="131" t="s">
        <v>294</v>
      </c>
      <c r="D1042" s="311" t="s">
        <v>2715</v>
      </c>
      <c r="E1042" s="311" t="s">
        <v>2715</v>
      </c>
      <c r="F1042" s="130" t="s">
        <v>2694</v>
      </c>
      <c r="G1042" s="130">
        <v>100</v>
      </c>
      <c r="H1042" s="135">
        <v>751000000</v>
      </c>
      <c r="I1042" s="136" t="s">
        <v>1933</v>
      </c>
      <c r="J1042" s="137" t="s">
        <v>2716</v>
      </c>
      <c r="K1042" s="130" t="s">
        <v>938</v>
      </c>
      <c r="L1042" s="132"/>
      <c r="M1042" s="130"/>
      <c r="N1042" s="130" t="s">
        <v>2717</v>
      </c>
      <c r="O1042" s="130"/>
      <c r="P1042" s="130" t="s">
        <v>2700</v>
      </c>
      <c r="Q1042" s="139">
        <v>35</v>
      </c>
      <c r="R1042" s="183"/>
      <c r="S1042" s="140">
        <v>150000</v>
      </c>
      <c r="T1042" s="140">
        <v>150000</v>
      </c>
      <c r="U1042" s="139">
        <v>2011</v>
      </c>
      <c r="V1042" s="141"/>
    </row>
    <row r="1043" spans="1:22" s="107" customFormat="1" ht="55.5" customHeight="1">
      <c r="A1043" s="129" t="s">
        <v>2721</v>
      </c>
      <c r="B1043" s="130" t="s">
        <v>1928</v>
      </c>
      <c r="C1043" s="131" t="s">
        <v>2722</v>
      </c>
      <c r="D1043" s="311" t="s">
        <v>2715</v>
      </c>
      <c r="E1043" s="311" t="s">
        <v>2715</v>
      </c>
      <c r="F1043" s="130" t="s">
        <v>1932</v>
      </c>
      <c r="G1043" s="130">
        <v>100</v>
      </c>
      <c r="H1043" s="135">
        <v>751000000</v>
      </c>
      <c r="I1043" s="136" t="s">
        <v>1933</v>
      </c>
      <c r="J1043" s="137" t="s">
        <v>2716</v>
      </c>
      <c r="K1043" s="130" t="s">
        <v>2214</v>
      </c>
      <c r="L1043" s="132"/>
      <c r="M1043" s="130"/>
      <c r="N1043" s="130" t="s">
        <v>2717</v>
      </c>
      <c r="O1043" s="130"/>
      <c r="P1043" s="130" t="s">
        <v>2700</v>
      </c>
      <c r="Q1043" s="139">
        <v>90</v>
      </c>
      <c r="R1043" s="183"/>
      <c r="S1043" s="140">
        <v>3129840</v>
      </c>
      <c r="T1043" s="140">
        <f>S1043*1.12</f>
        <v>3505420.8000000003</v>
      </c>
      <c r="U1043" s="139">
        <v>2011</v>
      </c>
      <c r="V1043" s="141"/>
    </row>
    <row r="1044" spans="1:22" s="63" customFormat="1" ht="19.5" thickBot="1">
      <c r="A1044" s="59" t="s">
        <v>581</v>
      </c>
      <c r="B1044" s="70"/>
      <c r="C1044" s="60"/>
      <c r="D1044" s="71"/>
      <c r="F1044" s="73"/>
      <c r="G1044" s="61"/>
      <c r="H1044" s="74"/>
      <c r="I1044" s="73"/>
      <c r="J1044" s="73"/>
      <c r="K1044" s="74"/>
      <c r="L1044" s="73"/>
      <c r="M1044" s="74"/>
      <c r="N1044" s="74"/>
      <c r="O1044" s="75"/>
      <c r="P1044" s="73"/>
      <c r="Q1044" s="76"/>
      <c r="R1044" s="62"/>
      <c r="S1044" s="77">
        <f>SUM(S901:S1043)</f>
        <v>51324647412.421</v>
      </c>
      <c r="T1044" s="77">
        <f>SUM(T901:T1043)</f>
        <v>58676454743.03152</v>
      </c>
      <c r="U1044" s="77"/>
      <c r="V1044" s="77"/>
    </row>
    <row r="1045" spans="1:22" s="63" customFormat="1" ht="19.5" thickBot="1">
      <c r="A1045" s="78" t="s">
        <v>582</v>
      </c>
      <c r="B1045" s="79"/>
      <c r="C1045" s="80"/>
      <c r="D1045" s="81"/>
      <c r="E1045" s="82"/>
      <c r="F1045" s="83"/>
      <c r="G1045" s="84"/>
      <c r="H1045" s="83"/>
      <c r="I1045" s="83"/>
      <c r="J1045" s="83"/>
      <c r="K1045" s="83"/>
      <c r="L1045" s="83"/>
      <c r="M1045" s="83"/>
      <c r="N1045" s="83"/>
      <c r="O1045" s="85"/>
      <c r="P1045" s="83"/>
      <c r="Q1045" s="86"/>
      <c r="R1045" s="87"/>
      <c r="S1045" s="88">
        <f>S869+S899+S1044</f>
        <v>102828009733.30127</v>
      </c>
      <c r="T1045" s="88">
        <f>T869+T899+T1044</f>
        <v>116269090622.41743</v>
      </c>
      <c r="U1045" s="88"/>
      <c r="V1045" s="88"/>
    </row>
    <row r="1046" spans="1:22" s="2" customFormat="1" ht="12.75">
      <c r="A1046" s="32"/>
      <c r="B1046" s="32"/>
      <c r="C1046" s="42"/>
      <c r="D1046" s="4"/>
      <c r="E1046" s="5"/>
      <c r="F1046" s="89"/>
      <c r="G1046" s="90"/>
      <c r="H1046" s="89"/>
      <c r="I1046" s="89"/>
      <c r="J1046" s="89"/>
      <c r="K1046" s="89"/>
      <c r="L1046" s="89"/>
      <c r="M1046" s="89"/>
      <c r="N1046" s="89"/>
      <c r="O1046" s="91"/>
      <c r="P1046" s="89"/>
      <c r="Q1046" s="92"/>
      <c r="R1046" s="93"/>
      <c r="S1046" s="93"/>
      <c r="T1046" s="93"/>
      <c r="U1046" s="94"/>
      <c r="V1046" s="4"/>
    </row>
    <row r="1047" spans="2:22" s="2" customFormat="1" ht="12.75">
      <c r="B1047" s="32"/>
      <c r="C1047" s="42"/>
      <c r="D1047" s="4"/>
      <c r="E1047" s="5"/>
      <c r="F1047" s="89"/>
      <c r="G1047" s="90"/>
      <c r="H1047" s="89"/>
      <c r="I1047" s="89"/>
      <c r="J1047" s="89"/>
      <c r="K1047" s="89"/>
      <c r="L1047" s="89"/>
      <c r="M1047" s="89"/>
      <c r="N1047" s="89"/>
      <c r="O1047" s="91"/>
      <c r="P1047" s="89"/>
      <c r="Q1047" s="92"/>
      <c r="R1047" s="93"/>
      <c r="S1047" s="93"/>
      <c r="T1047" s="93"/>
      <c r="U1047" s="94"/>
      <c r="V1047" s="4"/>
    </row>
    <row r="1048" spans="2:22" s="2" customFormat="1" ht="12.75">
      <c r="B1048" s="32"/>
      <c r="C1048" s="42"/>
      <c r="D1048" s="4"/>
      <c r="E1048" s="5"/>
      <c r="F1048" s="89"/>
      <c r="G1048" s="90"/>
      <c r="H1048" s="89"/>
      <c r="I1048" s="89"/>
      <c r="J1048" s="89"/>
      <c r="K1048" s="89"/>
      <c r="L1048" s="89"/>
      <c r="M1048" s="89"/>
      <c r="N1048" s="89"/>
      <c r="O1048" s="91"/>
      <c r="P1048" s="89"/>
      <c r="Q1048" s="92"/>
      <c r="R1048" s="93"/>
      <c r="S1048" s="93"/>
      <c r="T1048" s="93"/>
      <c r="U1048" s="94"/>
      <c r="V1048" s="4"/>
    </row>
    <row r="1049" spans="1:22" s="2" customFormat="1" ht="20.25">
      <c r="A1049" s="32"/>
      <c r="B1049" s="32"/>
      <c r="C1049" s="42"/>
      <c r="D1049" s="4"/>
      <c r="E1049" s="5"/>
      <c r="F1049" s="89"/>
      <c r="G1049" s="90"/>
      <c r="H1049" s="89"/>
      <c r="J1049" s="95" t="s">
        <v>583</v>
      </c>
      <c r="K1049" s="89"/>
      <c r="L1049" s="89"/>
      <c r="M1049" s="89"/>
      <c r="N1049" s="89"/>
      <c r="O1049" s="91"/>
      <c r="P1049" s="89"/>
      <c r="Q1049" s="92"/>
      <c r="R1049" s="93"/>
      <c r="S1049" s="93"/>
      <c r="T1049" s="93"/>
      <c r="U1049" s="94"/>
      <c r="V1049" s="4"/>
    </row>
    <row r="1050" spans="2:22" s="2" customFormat="1" ht="20.25">
      <c r="B1050" s="32"/>
      <c r="C1050" s="42"/>
      <c r="D1050" s="4"/>
      <c r="E1050" s="5"/>
      <c r="F1050" s="89"/>
      <c r="G1050" s="90"/>
      <c r="H1050" s="89"/>
      <c r="J1050" s="95" t="s">
        <v>584</v>
      </c>
      <c r="K1050" s="89"/>
      <c r="L1050" s="89"/>
      <c r="M1050" s="89"/>
      <c r="N1050" s="89"/>
      <c r="O1050" s="91"/>
      <c r="P1050" s="89"/>
      <c r="Q1050" s="92"/>
      <c r="R1050" s="93"/>
      <c r="S1050" s="93"/>
      <c r="T1050" s="93"/>
      <c r="U1050" s="94"/>
      <c r="V1050" s="4"/>
    </row>
    <row r="1051" spans="2:22" s="2" customFormat="1" ht="12.75">
      <c r="B1051" s="32"/>
      <c r="C1051" s="42"/>
      <c r="D1051" s="4"/>
      <c r="E1051" s="5"/>
      <c r="F1051" s="89"/>
      <c r="G1051" s="90"/>
      <c r="H1051" s="89"/>
      <c r="I1051" s="89"/>
      <c r="K1051" s="89"/>
      <c r="L1051" s="89"/>
      <c r="M1051" s="89"/>
      <c r="N1051" s="89"/>
      <c r="O1051" s="91"/>
      <c r="P1051" s="89"/>
      <c r="Q1051" s="92"/>
      <c r="R1051" s="93"/>
      <c r="S1051" s="93"/>
      <c r="T1051" s="93"/>
      <c r="U1051" s="94"/>
      <c r="V1051" s="4"/>
    </row>
    <row r="1052" spans="1:22" s="2" customFormat="1" ht="12.75">
      <c r="A1052" s="32"/>
      <c r="B1052" s="32"/>
      <c r="C1052" s="42"/>
      <c r="D1052" s="4"/>
      <c r="E1052" s="5"/>
      <c r="F1052" s="89"/>
      <c r="G1052" s="90"/>
      <c r="H1052" s="89"/>
      <c r="I1052" s="89"/>
      <c r="J1052" s="89"/>
      <c r="K1052" s="89"/>
      <c r="L1052" s="89"/>
      <c r="M1052" s="89"/>
      <c r="N1052" s="89"/>
      <c r="O1052" s="91"/>
      <c r="P1052" s="89"/>
      <c r="Q1052" s="92"/>
      <c r="R1052" s="93"/>
      <c r="S1052" s="93"/>
      <c r="T1052" s="93"/>
      <c r="U1052" s="94"/>
      <c r="V1052" s="4"/>
    </row>
    <row r="1053" spans="1:22" s="2" customFormat="1" ht="12.75">
      <c r="A1053" s="96"/>
      <c r="B1053" s="32"/>
      <c r="C1053" s="42"/>
      <c r="D1053" s="4"/>
      <c r="E1053" s="5"/>
      <c r="F1053" s="89"/>
      <c r="G1053" s="90"/>
      <c r="H1053" s="89"/>
      <c r="I1053" s="89"/>
      <c r="J1053" s="89"/>
      <c r="K1053" s="89"/>
      <c r="L1053" s="89"/>
      <c r="M1053" s="89"/>
      <c r="N1053" s="89"/>
      <c r="O1053" s="91"/>
      <c r="P1053" s="89"/>
      <c r="Q1053" s="92"/>
      <c r="R1053" s="93"/>
      <c r="S1053" s="93"/>
      <c r="T1053" s="93"/>
      <c r="U1053" s="94"/>
      <c r="V1053" s="4"/>
    </row>
    <row r="1054" spans="1:22" s="2" customFormat="1" ht="12.75">
      <c r="A1054" s="96"/>
      <c r="B1054" s="32"/>
      <c r="C1054" s="42"/>
      <c r="D1054" s="4"/>
      <c r="E1054" s="5"/>
      <c r="F1054" s="89"/>
      <c r="G1054" s="90"/>
      <c r="H1054" s="89"/>
      <c r="I1054" s="89"/>
      <c r="J1054" s="89"/>
      <c r="K1054" s="89"/>
      <c r="L1054" s="89"/>
      <c r="M1054" s="89"/>
      <c r="N1054" s="89"/>
      <c r="O1054" s="91"/>
      <c r="P1054" s="89"/>
      <c r="Q1054" s="92"/>
      <c r="R1054" s="93"/>
      <c r="S1054" s="93"/>
      <c r="T1054" s="93"/>
      <c r="U1054" s="94"/>
      <c r="V1054" s="4"/>
    </row>
    <row r="1055" spans="1:22" s="2" customFormat="1" ht="12.75">
      <c r="A1055" s="96"/>
      <c r="B1055" s="32"/>
      <c r="C1055" s="42"/>
      <c r="D1055" s="4"/>
      <c r="E1055" s="5"/>
      <c r="F1055" s="89"/>
      <c r="G1055" s="90"/>
      <c r="H1055" s="89"/>
      <c r="I1055" s="89"/>
      <c r="J1055" s="89"/>
      <c r="K1055" s="89"/>
      <c r="L1055" s="89"/>
      <c r="M1055" s="89"/>
      <c r="N1055" s="89"/>
      <c r="O1055" s="91"/>
      <c r="P1055" s="89"/>
      <c r="Q1055" s="92"/>
      <c r="R1055" s="93"/>
      <c r="S1055" s="93"/>
      <c r="T1055" s="93"/>
      <c r="U1055" s="94"/>
      <c r="V1055" s="4"/>
    </row>
    <row r="1056" spans="1:15" ht="12.75">
      <c r="A1056" s="96"/>
      <c r="B1056" s="8"/>
      <c r="H1056" s="89"/>
      <c r="K1056" s="89"/>
      <c r="M1056" s="89"/>
      <c r="N1056" s="89"/>
      <c r="O1056" s="91"/>
    </row>
    <row r="2000" ht="12.75"/>
    <row r="2001" ht="12.75"/>
  </sheetData>
  <sheetProtection/>
  <autoFilter ref="A13:V1045"/>
  <mergeCells count="2">
    <mergeCell ref="A10:V11"/>
    <mergeCell ref="N8:R8"/>
  </mergeCells>
  <conditionalFormatting sqref="E928:E932">
    <cfRule type="cellIs" priority="1" dxfId="0" operator="equal" stopIfTrue="1">
      <formula>#REF!</formula>
    </cfRule>
  </conditionalFormatting>
  <printOptions/>
  <pageMargins left="0" right="0.1968503937007874" top="0.2362204724409449" bottom="0" header="0.15748031496062992" footer="0.35433070866141736"/>
  <pageSetup fitToHeight="2" horizontalDpi="600" verticalDpi="600" orientation="landscape" paperSize="9"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yuliya.ki</dc:creator>
  <cp:keywords/>
  <dc:description/>
  <cp:lastModifiedBy>Laura.B</cp:lastModifiedBy>
  <dcterms:created xsi:type="dcterms:W3CDTF">2011-08-01T06:23:36Z</dcterms:created>
  <dcterms:modified xsi:type="dcterms:W3CDTF">2012-04-20T04:21:25Z</dcterms:modified>
  <cp:category/>
  <cp:version/>
  <cp:contentType/>
  <cp:contentStatus/>
</cp:coreProperties>
</file>