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90" windowWidth="15165" windowHeight="8190" tabRatio="557"/>
  </bookViews>
  <sheets>
    <sheet name="Лист1" sheetId="1" r:id="rId1"/>
    <sheet name="Лист3" sheetId="3" r:id="rId2"/>
  </sheets>
  <definedNames>
    <definedName name="_xlnm._FilterDatabase" localSheetId="0" hidden="1">Лист1!$B$10:$AN$1172</definedName>
    <definedName name="_xlnm.Print_Area" localSheetId="0">Лист1!$B$1:$AA$1214</definedName>
  </definedNames>
  <calcPr calcId="145621" calcOnSave="0"/>
</workbook>
</file>

<file path=xl/calcChain.xml><?xml version="1.0" encoding="utf-8"?>
<calcChain xmlns="http://schemas.openxmlformats.org/spreadsheetml/2006/main">
  <c r="W1172" i="1" l="1"/>
  <c r="W1171" i="1"/>
  <c r="W310" i="1"/>
  <c r="W260" i="1"/>
  <c r="W1168" i="1" l="1"/>
  <c r="W1169" i="1"/>
  <c r="W1170" i="1"/>
  <c r="X1170" i="1"/>
  <c r="X1169" i="1"/>
  <c r="X1168" i="1"/>
  <c r="X251" i="1" l="1"/>
  <c r="W258" i="1" l="1"/>
  <c r="X258" i="1" s="1"/>
  <c r="X308" i="1" l="1"/>
  <c r="W1167" i="1"/>
  <c r="X1167" i="1" s="1"/>
  <c r="W820" i="1" l="1"/>
  <c r="X1165" i="1" l="1"/>
  <c r="W1166" i="1"/>
  <c r="X1166" i="1" s="1"/>
  <c r="W1164" i="1"/>
  <c r="X1164" i="1" s="1"/>
  <c r="X1096" i="1" l="1"/>
  <c r="W1141" i="1" l="1"/>
  <c r="X1141" i="1" s="1"/>
  <c r="X1095" i="1" l="1"/>
  <c r="W1163" i="1" l="1"/>
  <c r="X1163" i="1" s="1"/>
  <c r="W1162" i="1"/>
  <c r="X1162" i="1" s="1"/>
  <c r="W1158" i="1" l="1"/>
  <c r="X1158" i="1" s="1"/>
  <c r="W1159" i="1"/>
  <c r="X1159" i="1" s="1"/>
  <c r="X1160" i="1"/>
  <c r="W1161" i="1"/>
  <c r="X1161" i="1" s="1"/>
  <c r="X259" i="1"/>
  <c r="W1157" i="1" l="1"/>
  <c r="X1157" i="1" s="1"/>
  <c r="W1156" i="1"/>
  <c r="X1156" i="1" s="1"/>
  <c r="W1155" i="1" l="1"/>
  <c r="W1154" i="1"/>
  <c r="X1154" i="1" s="1"/>
  <c r="W1058" i="1"/>
  <c r="W1150" i="1" l="1"/>
  <c r="W1148" i="1"/>
  <c r="W1043" i="1" l="1"/>
  <c r="X1043" i="1" s="1"/>
  <c r="W1153" i="1" l="1"/>
  <c r="X1153" i="1" s="1"/>
  <c r="X1150" i="1" l="1"/>
  <c r="X1148" i="1"/>
  <c r="W1149" i="1"/>
  <c r="X1149" i="1" s="1"/>
  <c r="W1151" i="1"/>
  <c r="X1151" i="1" s="1"/>
  <c r="W1152" i="1"/>
  <c r="X1152" i="1" s="1"/>
  <c r="X1155" i="1"/>
  <c r="W1146" i="1" l="1"/>
  <c r="W1145" i="1" l="1"/>
  <c r="W257" i="1" l="1"/>
  <c r="W255" i="1"/>
  <c r="W256" i="1"/>
  <c r="X257" i="1" l="1"/>
  <c r="X309" i="1"/>
  <c r="W1147" i="1" l="1"/>
  <c r="X1147" i="1" s="1"/>
  <c r="X1146" i="1"/>
  <c r="X1145" i="1"/>
  <c r="W1142" i="1" l="1"/>
  <c r="W1143" i="1"/>
  <c r="X1143" i="1" s="1"/>
  <c r="W1144" i="1"/>
  <c r="X1144" i="1" s="1"/>
  <c r="X1142" i="1" l="1"/>
  <c r="X255" i="1"/>
  <c r="X256" i="1"/>
  <c r="W1042" i="1" l="1"/>
  <c r="X1042" i="1" l="1"/>
  <c r="W1139" i="1"/>
  <c r="X1139" i="1" s="1"/>
  <c r="X1090" i="1" l="1"/>
  <c r="X1088" i="1"/>
  <c r="W1039" i="1" l="1"/>
  <c r="X1039" i="1" s="1"/>
  <c r="W1040" i="1" l="1"/>
  <c r="X1040" i="1" s="1"/>
  <c r="W1138" i="1" l="1"/>
  <c r="X1138" i="1" s="1"/>
  <c r="W1140" i="1" l="1"/>
  <c r="X1140" i="1" l="1"/>
  <c r="W254" i="1"/>
  <c r="X253" i="1"/>
  <c r="W1027" i="1" l="1"/>
  <c r="X1027" i="1" s="1"/>
  <c r="W1137" i="1" l="1"/>
  <c r="X1137" i="1" s="1"/>
  <c r="W1136" i="1"/>
  <c r="X1136" i="1" s="1"/>
  <c r="W1135" i="1"/>
  <c r="X1135" i="1" s="1"/>
  <c r="W1134" i="1" l="1"/>
  <c r="X1134" i="1" s="1"/>
  <c r="X252" i="1" l="1"/>
  <c r="W1132" i="1"/>
  <c r="X1132" i="1" s="1"/>
  <c r="W1131" i="1"/>
  <c r="X1131" i="1" s="1"/>
  <c r="X1133" i="1" l="1"/>
  <c r="W1130" i="1" l="1"/>
  <c r="X1130" i="1" s="1"/>
  <c r="W1125" i="1" l="1"/>
  <c r="W1124" i="1"/>
  <c r="X1124" i="1" s="1"/>
  <c r="W1123" i="1"/>
  <c r="X1123" i="1" s="1"/>
  <c r="W1122" i="1"/>
  <c r="X1122" i="1" s="1"/>
  <c r="W1121" i="1"/>
  <c r="X1121" i="1" s="1"/>
  <c r="X1125" i="1" l="1"/>
  <c r="W1129" i="1"/>
  <c r="X1129" i="1" s="1"/>
  <c r="W1128" i="1"/>
  <c r="X1128" i="1" s="1"/>
  <c r="W1127" i="1" l="1"/>
  <c r="X1127" i="1" s="1"/>
  <c r="W1119" i="1" l="1"/>
  <c r="X1119" i="1" s="1"/>
  <c r="W1120" i="1"/>
  <c r="X1120" i="1" s="1"/>
  <c r="W1126" i="1"/>
  <c r="X1126" i="1" s="1"/>
  <c r="W1118" i="1"/>
  <c r="X1118" i="1" s="1"/>
  <c r="W1117" i="1"/>
  <c r="X1117" i="1" l="1"/>
  <c r="W1113" i="1"/>
  <c r="X1113" i="1" s="1"/>
  <c r="W1112" i="1"/>
  <c r="X1112" i="1" s="1"/>
  <c r="W1111" i="1"/>
  <c r="X1111" i="1" s="1"/>
  <c r="X1116" i="1" l="1"/>
  <c r="W1025" i="1" l="1"/>
  <c r="X1025" i="1" s="1"/>
  <c r="X1115" i="1" l="1"/>
  <c r="W1110" i="1"/>
  <c r="X1110" i="1" s="1"/>
  <c r="X1114" i="1" l="1"/>
  <c r="W1109" i="1"/>
  <c r="X1109" i="1" s="1"/>
  <c r="W1108" i="1"/>
  <c r="X1108" i="1" s="1"/>
  <c r="W1107" i="1" l="1"/>
  <c r="X1107" i="1" s="1"/>
  <c r="W1106" i="1" l="1"/>
  <c r="X1106" i="1" s="1"/>
  <c r="W1104" i="1" l="1"/>
  <c r="X1104" i="1" s="1"/>
  <c r="X299" i="1" l="1"/>
  <c r="W1105" i="1" l="1"/>
  <c r="X1105" i="1" s="1"/>
  <c r="W1103" i="1"/>
  <c r="X1103" i="1" s="1"/>
  <c r="W1102" i="1" l="1"/>
  <c r="X1102" i="1" s="1"/>
  <c r="W1101" i="1"/>
  <c r="X1101" i="1" s="1"/>
  <c r="W1100" i="1" l="1"/>
  <c r="W1099" i="1"/>
  <c r="X1099" i="1" s="1"/>
  <c r="W1098" i="1" l="1"/>
  <c r="X1098" i="1" s="1"/>
  <c r="X234" i="1" l="1"/>
  <c r="X233" i="1"/>
  <c r="X55" i="1"/>
  <c r="W1034" i="1" l="1"/>
  <c r="X1034" i="1" s="1"/>
  <c r="X1100" i="1" l="1"/>
  <c r="W1097" i="1"/>
  <c r="X1097" i="1" l="1"/>
  <c r="W1081" i="1"/>
  <c r="X1094" i="1" l="1"/>
  <c r="W391" i="1" l="1"/>
  <c r="X391" i="1" s="1"/>
  <c r="W1093" i="1" l="1"/>
  <c r="X1093" i="1" s="1"/>
  <c r="W1092" i="1" l="1"/>
  <c r="X1092" i="1" s="1"/>
  <c r="X231" i="1" l="1"/>
  <c r="X53" i="1"/>
  <c r="X56" i="1"/>
  <c r="X1087" i="1" l="1"/>
  <c r="W1086" i="1"/>
  <c r="X1086" i="1" s="1"/>
  <c r="W1076" i="1" l="1"/>
  <c r="X1076" i="1" s="1"/>
  <c r="X1091" i="1" l="1"/>
  <c r="X1089" i="1" l="1"/>
  <c r="W1085" i="1"/>
  <c r="X1085" i="1" s="1"/>
  <c r="W1084" i="1"/>
  <c r="W1083" i="1"/>
  <c r="W1082" i="1"/>
  <c r="W1080" i="1"/>
  <c r="W1079" i="1"/>
  <c r="X1078" i="1"/>
  <c r="X1077" i="1"/>
  <c r="W1075" i="1"/>
  <c r="X1075" i="1" s="1"/>
  <c r="W1074" i="1"/>
  <c r="X1074" i="1" s="1"/>
  <c r="W1073" i="1"/>
  <c r="X1073" i="1" s="1"/>
  <c r="W1072" i="1"/>
  <c r="X1072" i="1" s="1"/>
  <c r="W1071" i="1"/>
  <c r="X1071" i="1" s="1"/>
  <c r="W1070" i="1"/>
  <c r="X1070" i="1" l="1"/>
  <c r="X1084" i="1"/>
  <c r="X1083" i="1" l="1"/>
  <c r="X1081" i="1" l="1"/>
  <c r="X1082" i="1" l="1"/>
  <c r="X78" i="1"/>
  <c r="X227" i="1"/>
  <c r="X135" i="1" l="1"/>
  <c r="X218" i="1" l="1"/>
  <c r="X217" i="1"/>
  <c r="X215" i="1"/>
  <c r="X213" i="1"/>
  <c r="X211" i="1"/>
  <c r="X157" i="1"/>
  <c r="X155" i="1"/>
  <c r="X153" i="1"/>
  <c r="X151" i="1"/>
  <c r="X149" i="1"/>
  <c r="X147" i="1"/>
  <c r="X145" i="1"/>
  <c r="X143" i="1"/>
  <c r="X141" i="1"/>
  <c r="X139" i="1"/>
  <c r="X137" i="1"/>
  <c r="X136" i="1"/>
  <c r="X134" i="1"/>
  <c r="X132" i="1"/>
  <c r="X130" i="1" l="1"/>
  <c r="X128" i="1"/>
  <c r="X250" i="1"/>
  <c r="X254" i="1" l="1"/>
  <c r="X247" i="1" l="1"/>
  <c r="X245" i="1"/>
  <c r="X243" i="1"/>
  <c r="X241" i="1"/>
  <c r="X239" i="1"/>
  <c r="X208" i="1"/>
  <c r="X206" i="1"/>
  <c r="X204" i="1"/>
  <c r="X202" i="1"/>
  <c r="X200" i="1"/>
  <c r="X198" i="1"/>
  <c r="X196" i="1"/>
  <c r="X194" i="1"/>
  <c r="X192" i="1"/>
  <c r="X190" i="1"/>
  <c r="X188" i="1"/>
  <c r="X186" i="1"/>
  <c r="X232" i="1" l="1"/>
  <c r="X230" i="1"/>
  <c r="X54" i="1"/>
  <c r="X52" i="1"/>
  <c r="X63" i="1" l="1"/>
  <c r="X61" i="1"/>
  <c r="X59" i="1"/>
  <c r="X57" i="1"/>
  <c r="X226" i="1" l="1"/>
  <c r="X224" i="1"/>
  <c r="X126" i="1"/>
  <c r="X124" i="1"/>
  <c r="X110" i="1"/>
  <c r="X108" i="1"/>
  <c r="X105" i="1"/>
  <c r="X103" i="1"/>
  <c r="X97" i="1"/>
  <c r="X95" i="1"/>
  <c r="X92" i="1"/>
  <c r="X90" i="1"/>
  <c r="X88" i="1"/>
  <c r="X86" i="1"/>
  <c r="X84" i="1"/>
  <c r="X80" i="1"/>
  <c r="X77" i="1"/>
  <c r="X75" i="1"/>
  <c r="X72" i="1"/>
  <c r="X249" i="1" l="1"/>
  <c r="W1065" i="1" l="1"/>
  <c r="W1066" i="1"/>
  <c r="W1068" i="1"/>
  <c r="W1069" i="1"/>
  <c r="X1080" i="1" l="1"/>
  <c r="X1065" i="1" l="1"/>
  <c r="X1066" i="1"/>
  <c r="X1079" i="1"/>
  <c r="X1069" i="1"/>
  <c r="X1068" i="1"/>
  <c r="W1067" i="1"/>
  <c r="X1067" i="1" l="1"/>
  <c r="W1064" i="1"/>
  <c r="X1064" i="1" s="1"/>
  <c r="W1063" i="1"/>
  <c r="X1063" i="1" s="1"/>
  <c r="W1062" i="1"/>
  <c r="X1062" i="1" s="1"/>
  <c r="W1061" i="1"/>
  <c r="X1061" i="1" s="1"/>
  <c r="W1060" i="1"/>
  <c r="X1060" i="1" s="1"/>
  <c r="W1059" i="1"/>
  <c r="X1059" i="1" s="1"/>
  <c r="W1057" i="1"/>
  <c r="X1057" i="1" s="1"/>
  <c r="W1056" i="1"/>
  <c r="X1056" i="1" s="1"/>
  <c r="W1055" i="1"/>
  <c r="X1055" i="1" s="1"/>
  <c r="W1054" i="1"/>
  <c r="X1054" i="1" s="1"/>
  <c r="W1053" i="1"/>
  <c r="X1053" i="1" s="1"/>
  <c r="W1052" i="1"/>
  <c r="X1052" i="1" s="1"/>
  <c r="W1051" i="1"/>
  <c r="X1051" i="1" s="1"/>
  <c r="W1050" i="1"/>
  <c r="X1050" i="1" s="1"/>
  <c r="W1049" i="1"/>
  <c r="X1049" i="1" s="1"/>
  <c r="W1048" i="1"/>
  <c r="X1048" i="1" s="1"/>
  <c r="W1047" i="1"/>
  <c r="X1047" i="1" s="1"/>
  <c r="W1046" i="1"/>
  <c r="X1046" i="1" s="1"/>
  <c r="W1045" i="1"/>
  <c r="X1045" i="1" s="1"/>
  <c r="W1044" i="1"/>
  <c r="W1041" i="1"/>
  <c r="W1038" i="1"/>
  <c r="W1037" i="1"/>
  <c r="X1037" i="1" s="1"/>
  <c r="W1036" i="1"/>
  <c r="X1036" i="1" s="1"/>
  <c r="W1035" i="1"/>
  <c r="X1035" i="1" s="1"/>
  <c r="W1033" i="1"/>
  <c r="W1032" i="1"/>
  <c r="X1032" i="1" s="1"/>
  <c r="W1031" i="1"/>
  <c r="X1031" i="1" s="1"/>
  <c r="W1030" i="1"/>
  <c r="X1030" i="1" s="1"/>
  <c r="W1029" i="1"/>
  <c r="X1029" i="1" s="1"/>
  <c r="W1028" i="1"/>
  <c r="W1026" i="1"/>
  <c r="W1024" i="1"/>
  <c r="X1024" i="1" s="1"/>
  <c r="W1023" i="1"/>
  <c r="X1023" i="1" s="1"/>
  <c r="W1022" i="1"/>
  <c r="X1022" i="1" s="1"/>
  <c r="W1021" i="1"/>
  <c r="X1021" i="1" s="1"/>
  <c r="W1020" i="1"/>
  <c r="X1020" i="1" s="1"/>
  <c r="W1019" i="1"/>
  <c r="X1019" i="1" s="1"/>
  <c r="W1018" i="1"/>
  <c r="X1018" i="1" s="1"/>
  <c r="W1017" i="1"/>
  <c r="X1017" i="1" s="1"/>
  <c r="W1016" i="1"/>
  <c r="X1058" i="1" l="1"/>
  <c r="X1041" i="1"/>
  <c r="X1038" i="1"/>
  <c r="X1026" i="1"/>
  <c r="X1028" i="1"/>
  <c r="X1016" i="1"/>
  <c r="X1044" i="1"/>
  <c r="X1033" i="1"/>
  <c r="W1015" i="1"/>
  <c r="X1015" i="1" s="1"/>
  <c r="W1014" i="1"/>
  <c r="X1014" i="1" s="1"/>
  <c r="W1013" i="1"/>
  <c r="X1013" i="1" s="1"/>
  <c r="W1012" i="1"/>
  <c r="X1012" i="1" s="1"/>
  <c r="X534" i="1" l="1"/>
  <c r="W1011" i="1" l="1"/>
  <c r="X1011" i="1" s="1"/>
  <c r="W1010" i="1"/>
  <c r="X1010" i="1" s="1"/>
  <c r="W1009" i="1"/>
  <c r="X1009" i="1" s="1"/>
  <c r="W1008" i="1"/>
  <c r="X1008" i="1" s="1"/>
  <c r="W998" i="1" l="1"/>
  <c r="W1000" i="1"/>
  <c r="W1001" i="1"/>
  <c r="W1002" i="1"/>
  <c r="W1003" i="1"/>
  <c r="W1004" i="1"/>
  <c r="W1005" i="1"/>
  <c r="W1006" i="1"/>
  <c r="W1007" i="1"/>
  <c r="X15" i="1" l="1"/>
  <c r="X1002" i="1" l="1"/>
  <c r="W307" i="1" l="1"/>
  <c r="X307" i="1" l="1"/>
  <c r="X1007" i="1"/>
  <c r="X1006" i="1" l="1"/>
  <c r="X304" i="1" l="1"/>
  <c r="W997" i="1" l="1"/>
  <c r="W996" i="1"/>
  <c r="W995" i="1"/>
  <c r="W994" i="1"/>
  <c r="W993" i="1"/>
  <c r="W992" i="1"/>
  <c r="W990" i="1"/>
  <c r="W989" i="1"/>
  <c r="W988" i="1"/>
  <c r="W987" i="1"/>
  <c r="W986" i="1"/>
  <c r="W985" i="1"/>
  <c r="W981" i="1"/>
  <c r="W957" i="1"/>
  <c r="W955" i="1"/>
  <c r="W881" i="1"/>
  <c r="W753" i="1"/>
  <c r="W716" i="1"/>
  <c r="W714" i="1"/>
  <c r="W712" i="1"/>
  <c r="W692" i="1"/>
  <c r="W651" i="1"/>
  <c r="W636" i="1"/>
  <c r="W635" i="1"/>
  <c r="W634" i="1"/>
  <c r="W633" i="1"/>
  <c r="W632" i="1"/>
  <c r="W631" i="1"/>
  <c r="W630" i="1"/>
  <c r="W629" i="1"/>
  <c r="W628" i="1"/>
  <c r="W626" i="1"/>
  <c r="W625" i="1"/>
  <c r="W604" i="1"/>
  <c r="W602" i="1"/>
  <c r="W556" i="1"/>
  <c r="W555" i="1"/>
  <c r="W554" i="1"/>
  <c r="W553" i="1"/>
  <c r="W552" i="1"/>
  <c r="W529" i="1"/>
  <c r="W472" i="1"/>
  <c r="W471" i="1"/>
  <c r="W470" i="1"/>
  <c r="W468" i="1"/>
  <c r="W467" i="1"/>
  <c r="W456" i="1"/>
  <c r="W455" i="1"/>
  <c r="W454" i="1"/>
  <c r="W453" i="1"/>
  <c r="W452" i="1"/>
  <c r="W451" i="1"/>
  <c r="W444" i="1"/>
  <c r="W443" i="1"/>
  <c r="W442" i="1"/>
  <c r="W436" i="1"/>
  <c r="W435" i="1"/>
  <c r="W434" i="1"/>
  <c r="W433" i="1"/>
  <c r="W429" i="1"/>
  <c r="W428" i="1"/>
  <c r="W427" i="1"/>
  <c r="W426" i="1"/>
  <c r="W425" i="1"/>
  <c r="W424" i="1"/>
  <c r="W423" i="1"/>
  <c r="W422" i="1"/>
  <c r="W421" i="1"/>
  <c r="W415" i="1"/>
  <c r="W413" i="1"/>
  <c r="W412" i="1"/>
  <c r="W411" i="1"/>
  <c r="W410" i="1"/>
  <c r="W396" i="1"/>
  <c r="W395" i="1"/>
  <c r="W394" i="1"/>
  <c r="W393" i="1"/>
  <c r="W392" i="1"/>
  <c r="W390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3" i="1"/>
  <c r="W352" i="1"/>
  <c r="W351" i="1"/>
  <c r="X1004" i="1" l="1"/>
  <c r="X1005" i="1" l="1"/>
  <c r="X1003" i="1" l="1"/>
  <c r="X1001" i="1" l="1"/>
  <c r="X604" i="1" l="1"/>
  <c r="X981" i="1" l="1"/>
  <c r="X1000" i="1" l="1"/>
  <c r="X999" i="1" l="1"/>
  <c r="X998" i="1" l="1"/>
  <c r="X996" i="1" l="1"/>
  <c r="X997" i="1"/>
  <c r="X994" i="1"/>
  <c r="X995" i="1"/>
  <c r="X993" i="1"/>
  <c r="X992" i="1"/>
  <c r="X989" i="1" l="1"/>
  <c r="X987" i="1"/>
  <c r="X990" i="1"/>
  <c r="X986" i="1"/>
  <c r="X988" i="1"/>
  <c r="X985" i="1"/>
  <c r="X991" i="1"/>
  <c r="X984" i="1" l="1"/>
  <c r="X983" i="1" l="1"/>
  <c r="X306" i="1" l="1"/>
  <c r="X248" i="1" l="1"/>
  <c r="X246" i="1"/>
  <c r="X244" i="1"/>
  <c r="X242" i="1"/>
  <c r="X240" i="1"/>
  <c r="X260" i="1"/>
  <c r="X209" i="1"/>
  <c r="X207" i="1"/>
  <c r="X205" i="1"/>
  <c r="X203" i="1"/>
  <c r="X201" i="1"/>
  <c r="X199" i="1"/>
  <c r="X197" i="1"/>
  <c r="X195" i="1"/>
  <c r="X193" i="1"/>
  <c r="X191" i="1"/>
  <c r="X189" i="1"/>
  <c r="X187" i="1"/>
  <c r="X980" i="1" l="1"/>
  <c r="X305" i="1" l="1"/>
  <c r="X237" i="1" l="1"/>
  <c r="X975" i="1" l="1"/>
  <c r="X238" i="1" l="1"/>
  <c r="X236" i="1"/>
  <c r="X235" i="1"/>
  <c r="X60" i="1"/>
  <c r="X62" i="1"/>
  <c r="X64" i="1"/>
  <c r="X65" i="1"/>
  <c r="X66" i="1"/>
  <c r="X67" i="1"/>
  <c r="X58" i="1"/>
  <c r="X229" i="1"/>
  <c r="X979" i="1" l="1"/>
  <c r="X978" i="1" l="1"/>
  <c r="X976" i="1" l="1"/>
  <c r="X974" i="1"/>
  <c r="X977" i="1" l="1"/>
  <c r="X982" i="1" l="1"/>
  <c r="X973" i="1"/>
  <c r="X969" i="1" l="1"/>
  <c r="X968" i="1"/>
  <c r="X967" i="1"/>
  <c r="X966" i="1"/>
  <c r="X300" i="1" l="1"/>
  <c r="X627" i="1" l="1"/>
  <c r="X628" i="1" l="1"/>
  <c r="X972" i="1"/>
  <c r="X971" i="1" l="1"/>
  <c r="X965" i="1"/>
  <c r="X964" i="1"/>
  <c r="X970" i="1" l="1"/>
  <c r="X963" i="1"/>
  <c r="X962" i="1"/>
  <c r="X960" i="1" l="1"/>
  <c r="X959" i="1"/>
  <c r="X958" i="1"/>
  <c r="X956" i="1"/>
  <c r="X955" i="1" l="1"/>
  <c r="X957" i="1"/>
  <c r="X954" i="1"/>
  <c r="X961" i="1" l="1"/>
  <c r="X953" i="1" l="1"/>
  <c r="X952" i="1" l="1"/>
  <c r="X924" i="1"/>
  <c r="X947" i="1"/>
  <c r="X946" i="1"/>
  <c r="X945" i="1"/>
  <c r="X944" i="1"/>
  <c r="X943" i="1"/>
  <c r="X951" i="1" l="1"/>
  <c r="X950" i="1" l="1"/>
  <c r="X228" i="1" l="1"/>
  <c r="X225" i="1"/>
  <c r="X223" i="1"/>
  <c r="X222" i="1"/>
  <c r="X221" i="1"/>
  <c r="X220" i="1"/>
  <c r="X123" i="1"/>
  <c r="X948" i="1" l="1"/>
  <c r="X942" i="1" l="1"/>
  <c r="X941" i="1" l="1"/>
  <c r="X934" i="1" l="1"/>
  <c r="X940" i="1"/>
  <c r="X933" i="1"/>
  <c r="X932" i="1"/>
  <c r="X931" i="1"/>
  <c r="X930" i="1"/>
  <c r="X929" i="1"/>
  <c r="X928" i="1"/>
  <c r="X927" i="1"/>
  <c r="X936" i="1" l="1"/>
  <c r="X935" i="1"/>
  <c r="X926" i="1"/>
  <c r="X302" i="1" l="1"/>
  <c r="X158" i="1" l="1"/>
  <c r="X210" i="1" l="1"/>
  <c r="X156" i="1"/>
  <c r="X154" i="1"/>
  <c r="X150" i="1"/>
  <c r="X148" i="1"/>
  <c r="X142" i="1"/>
  <c r="X140" i="1"/>
  <c r="X133" i="1"/>
  <c r="X131" i="1"/>
  <c r="X129" i="1"/>
  <c r="X939" i="1" l="1"/>
  <c r="X938" i="1"/>
  <c r="X937" i="1"/>
  <c r="X925" i="1" l="1"/>
  <c r="X923" i="1" l="1"/>
  <c r="X922" i="1" l="1"/>
  <c r="X920" i="1" l="1"/>
  <c r="X919" i="1"/>
  <c r="X918" i="1" l="1"/>
  <c r="X917" i="1"/>
  <c r="X949" i="1" l="1"/>
  <c r="X921" i="1"/>
  <c r="X301" i="1" l="1"/>
  <c r="X916" i="1"/>
  <c r="X742" i="1" l="1"/>
  <c r="X915" i="1" l="1"/>
  <c r="X914" i="1" l="1"/>
  <c r="X876" i="1" l="1"/>
  <c r="X875" i="1"/>
  <c r="X913" i="1" l="1"/>
  <c r="X909" i="1" l="1"/>
  <c r="X908" i="1"/>
  <c r="X907" i="1"/>
  <c r="X906" i="1"/>
  <c r="X874" i="1" l="1"/>
  <c r="X298" i="1" l="1"/>
  <c r="X912" i="1" l="1"/>
  <c r="X749" i="1" l="1"/>
  <c r="X904" i="1" l="1"/>
  <c r="X903" i="1"/>
  <c r="X902" i="1"/>
  <c r="X901" i="1"/>
  <c r="X910" i="1" l="1"/>
  <c r="X905" i="1"/>
  <c r="X642" i="1" l="1"/>
  <c r="X911" i="1" l="1"/>
  <c r="X900" i="1" l="1"/>
  <c r="X899" i="1" l="1"/>
  <c r="X898" i="1" l="1"/>
  <c r="X897" i="1" l="1"/>
  <c r="X896" i="1" l="1"/>
  <c r="X895" i="1" l="1"/>
  <c r="X894" i="1" l="1"/>
  <c r="X893" i="1"/>
  <c r="X892" i="1"/>
  <c r="X650" i="1" l="1"/>
  <c r="X891" i="1" l="1"/>
  <c r="X890" i="1" l="1"/>
  <c r="X889" i="1" l="1"/>
  <c r="X888" i="1" l="1"/>
  <c r="X887" i="1" l="1"/>
  <c r="X303" i="1" l="1"/>
  <c r="X297" i="1"/>
  <c r="X885" i="1" l="1"/>
  <c r="X884" i="1"/>
  <c r="X883" i="1"/>
  <c r="X886" i="1" l="1"/>
  <c r="X882" i="1"/>
  <c r="X880" i="1" l="1"/>
  <c r="X881" i="1" l="1"/>
  <c r="X602" i="1" l="1"/>
  <c r="X878" i="1"/>
  <c r="X877" i="1"/>
  <c r="X528" i="1" l="1"/>
  <c r="X879" i="1"/>
  <c r="X601" i="1" l="1"/>
  <c r="X477" i="1"/>
  <c r="X476" i="1" l="1"/>
  <c r="X873" i="1" l="1"/>
  <c r="X872" i="1"/>
  <c r="X871" i="1"/>
  <c r="X870" i="1" l="1"/>
  <c r="X296" i="1" l="1"/>
  <c r="X869" i="1" l="1"/>
  <c r="X600" i="1" l="1"/>
  <c r="X13" i="1" l="1"/>
  <c r="X163" i="1"/>
  <c r="X164" i="1"/>
  <c r="X165" i="1"/>
  <c r="X166" i="1"/>
  <c r="X167" i="1"/>
  <c r="X868" i="1" l="1"/>
  <c r="X867" i="1" l="1"/>
  <c r="X865" i="1" l="1"/>
  <c r="X864" i="1"/>
  <c r="X866" i="1" l="1"/>
  <c r="X862" i="1" l="1"/>
  <c r="X861" i="1"/>
  <c r="X860" i="1"/>
  <c r="X859" i="1"/>
  <c r="X858" i="1"/>
  <c r="X857" i="1"/>
  <c r="X856" i="1"/>
  <c r="X855" i="1"/>
  <c r="X854" i="1"/>
  <c r="X853" i="1"/>
  <c r="X863" i="1" l="1"/>
  <c r="X852" i="1" l="1"/>
  <c r="X851" i="1"/>
  <c r="X366" i="1" l="1"/>
  <c r="X850" i="1"/>
  <c r="X848" i="1"/>
  <c r="X849" i="1"/>
  <c r="X310" i="1" l="1"/>
  <c r="X219" i="1"/>
  <c r="X216" i="1"/>
  <c r="X214" i="1"/>
  <c r="X212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2" i="1"/>
  <c r="X161" i="1"/>
  <c r="X160" i="1"/>
  <c r="X159" i="1"/>
  <c r="X152" i="1"/>
  <c r="X146" i="1"/>
  <c r="X144" i="1"/>
  <c r="X138" i="1"/>
  <c r="X127" i="1"/>
  <c r="X125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09" i="1"/>
  <c r="X107" i="1"/>
  <c r="X106" i="1"/>
  <c r="X104" i="1"/>
  <c r="X102" i="1"/>
  <c r="X101" i="1"/>
  <c r="X100" i="1"/>
  <c r="X99" i="1"/>
  <c r="X98" i="1"/>
  <c r="X96" i="1"/>
  <c r="X94" i="1"/>
  <c r="X93" i="1"/>
  <c r="X91" i="1"/>
  <c r="X89" i="1"/>
  <c r="X87" i="1"/>
  <c r="X85" i="1"/>
  <c r="X83" i="1"/>
  <c r="X82" i="1"/>
  <c r="X81" i="1"/>
  <c r="X79" i="1"/>
  <c r="X76" i="1"/>
  <c r="X74" i="1"/>
  <c r="X73" i="1"/>
  <c r="X71" i="1"/>
  <c r="X70" i="1"/>
  <c r="X69" i="1"/>
  <c r="X68" i="1"/>
  <c r="X625" i="1" l="1"/>
  <c r="P481" i="1"/>
  <c r="P521" i="1"/>
  <c r="X845" i="1" l="1"/>
  <c r="X844" i="1"/>
  <c r="X843" i="1" l="1"/>
  <c r="X842" i="1"/>
  <c r="X846" i="1" l="1"/>
  <c r="X841" i="1" l="1"/>
  <c r="X356" i="1" l="1"/>
  <c r="X598" i="1"/>
  <c r="X666" i="1" l="1"/>
  <c r="X611" i="1"/>
  <c r="X539" i="1"/>
  <c r="X357" i="1"/>
  <c r="X840" i="1" l="1"/>
  <c r="X839" i="1" l="1"/>
  <c r="X837" i="1" l="1"/>
  <c r="X836" i="1"/>
  <c r="X838" i="1" l="1"/>
  <c r="X824" i="1" l="1"/>
  <c r="X823" i="1"/>
  <c r="X822" i="1"/>
  <c r="X821" i="1"/>
  <c r="X820" i="1"/>
  <c r="X819" i="1"/>
  <c r="X818" i="1"/>
  <c r="X817" i="1"/>
  <c r="X816" i="1"/>
  <c r="X815" i="1"/>
  <c r="X814" i="1"/>
  <c r="X686" i="1" l="1"/>
  <c r="X706" i="1" l="1"/>
  <c r="X703" i="1"/>
  <c r="X700" i="1"/>
  <c r="X697" i="1"/>
  <c r="X752" i="1" l="1"/>
  <c r="X753" i="1" l="1"/>
  <c r="X294" i="1" l="1"/>
  <c r="X847" i="1" l="1"/>
  <c r="X813" i="1" l="1"/>
  <c r="X812" i="1"/>
  <c r="X811" i="1" l="1"/>
  <c r="X810" i="1" l="1"/>
  <c r="X809" i="1" l="1"/>
  <c r="X808" i="1" l="1"/>
  <c r="X806" i="1" l="1"/>
  <c r="X805" i="1" l="1"/>
  <c r="X804" i="1" l="1"/>
  <c r="X803" i="1" l="1"/>
  <c r="X801" i="1" l="1"/>
  <c r="X800" i="1"/>
  <c r="X682" i="1" l="1"/>
  <c r="X799" i="1" l="1"/>
  <c r="X798" i="1"/>
  <c r="X802" i="1" l="1"/>
  <c r="X797" i="1" l="1"/>
  <c r="X785" i="1"/>
  <c r="X763" i="1" l="1"/>
  <c r="X795" i="1" l="1"/>
  <c r="X794" i="1"/>
  <c r="X796" i="1" l="1"/>
  <c r="X612" i="1" l="1"/>
  <c r="X792" i="1" l="1"/>
  <c r="X791" i="1"/>
  <c r="X790" i="1"/>
  <c r="X789" i="1" l="1"/>
  <c r="X793" i="1" l="1"/>
  <c r="X788" i="1"/>
  <c r="X787" i="1"/>
  <c r="X560" i="1" l="1"/>
  <c r="X784" i="1" l="1"/>
  <c r="X786" i="1" l="1"/>
  <c r="X783" i="1"/>
  <c r="X782" i="1"/>
  <c r="X781" i="1"/>
  <c r="X780" i="1"/>
  <c r="X779" i="1" l="1"/>
  <c r="X778" i="1"/>
  <c r="X777" i="1"/>
  <c r="X776" i="1"/>
  <c r="X775" i="1"/>
  <c r="X709" i="1" l="1"/>
  <c r="X773" i="1" l="1"/>
  <c r="X774" i="1"/>
  <c r="R773" i="1"/>
  <c r="X771" i="1" l="1"/>
  <c r="X770" i="1" l="1"/>
  <c r="X769" i="1"/>
  <c r="X768" i="1" l="1"/>
  <c r="X767" i="1" l="1"/>
  <c r="X766" i="1" l="1"/>
  <c r="X551" i="1" l="1"/>
  <c r="T765" i="1" l="1"/>
  <c r="S765" i="1"/>
  <c r="R765" i="1"/>
  <c r="Q765" i="1"/>
  <c r="X764" i="1"/>
  <c r="X760" i="1" l="1"/>
  <c r="X759" i="1"/>
  <c r="X758" i="1"/>
  <c r="X757" i="1" l="1"/>
  <c r="X756" i="1"/>
  <c r="X755" i="1"/>
  <c r="X761" i="1" l="1"/>
  <c r="X754" i="1"/>
  <c r="X751" i="1" l="1"/>
  <c r="X750" i="1"/>
  <c r="X762" i="1" l="1"/>
  <c r="X448" i="1" l="1"/>
  <c r="X747" i="1" l="1"/>
  <c r="X746" i="1"/>
  <c r="X744" i="1" l="1"/>
  <c r="X291" i="1" l="1"/>
  <c r="X290" i="1"/>
  <c r="X748" i="1" l="1"/>
  <c r="X707" i="1" l="1"/>
  <c r="R707" i="1"/>
  <c r="Q707" i="1"/>
  <c r="P707" i="1"/>
  <c r="X704" i="1"/>
  <c r="X701" i="1"/>
  <c r="X698" i="1"/>
  <c r="T729" i="1" l="1"/>
  <c r="S729" i="1"/>
  <c r="R729" i="1"/>
  <c r="Q729" i="1"/>
  <c r="X729" i="1"/>
  <c r="X765" i="1" l="1"/>
  <c r="X743" i="1"/>
  <c r="X741" i="1" l="1"/>
  <c r="X740" i="1" l="1"/>
  <c r="X739" i="1"/>
  <c r="X738" i="1" l="1"/>
  <c r="X737" i="1" l="1"/>
  <c r="X51" i="1" l="1"/>
  <c r="X736" i="1"/>
  <c r="X735" i="1" l="1"/>
  <c r="X734" i="1" l="1"/>
  <c r="X733" i="1"/>
  <c r="X732" i="1"/>
  <c r="Q731" i="1" l="1"/>
  <c r="X731" i="1" s="1"/>
  <c r="X730" i="1" l="1"/>
  <c r="X728" i="1"/>
  <c r="X727" i="1" l="1"/>
  <c r="X726" i="1"/>
  <c r="X725" i="1" l="1"/>
  <c r="X718" i="1" l="1"/>
  <c r="X712" i="1" l="1"/>
  <c r="X714" i="1"/>
  <c r="X716" i="1"/>
  <c r="Q670" i="1"/>
  <c r="Q669" i="1"/>
  <c r="Q668" i="1"/>
  <c r="X724" i="1" l="1"/>
  <c r="X723" i="1"/>
  <c r="T723" i="1"/>
  <c r="S723" i="1"/>
  <c r="R723" i="1"/>
  <c r="Q723" i="1"/>
  <c r="X720" i="1" l="1"/>
  <c r="X721" i="1"/>
  <c r="X722" i="1"/>
  <c r="X717" i="1" l="1"/>
  <c r="X711" i="1" l="1"/>
  <c r="X715" i="1"/>
  <c r="X713" i="1"/>
  <c r="X710" i="1"/>
  <c r="X708" i="1"/>
  <c r="X659" i="1" l="1"/>
  <c r="X660" i="1"/>
  <c r="X661" i="1"/>
  <c r="X696" i="1" l="1"/>
  <c r="X699" i="1"/>
  <c r="X702" i="1"/>
  <c r="X705" i="1"/>
  <c r="X695" i="1"/>
  <c r="X694" i="1" l="1"/>
  <c r="X693" i="1" l="1"/>
  <c r="X49" i="1" l="1"/>
  <c r="X691" i="1" l="1"/>
  <c r="X692" i="1" l="1"/>
  <c r="X690" i="1" l="1"/>
  <c r="X689" i="1" l="1"/>
  <c r="X688" i="1" l="1"/>
  <c r="X685" i="1" l="1"/>
  <c r="X687" i="1"/>
  <c r="X684" i="1" l="1"/>
  <c r="X683" i="1"/>
  <c r="X681" i="1" l="1"/>
  <c r="T680" i="1" l="1"/>
  <c r="S680" i="1"/>
  <c r="R680" i="1"/>
  <c r="Q680" i="1"/>
  <c r="P680" i="1"/>
  <c r="X679" i="1"/>
  <c r="X678" i="1" l="1"/>
  <c r="X677" i="1" l="1"/>
  <c r="X676" i="1" l="1"/>
  <c r="X674" i="1" l="1"/>
  <c r="X673" i="1" l="1"/>
  <c r="X680" i="1" l="1"/>
  <c r="X671" i="1" l="1"/>
  <c r="X672" i="1" l="1"/>
  <c r="R670" i="1"/>
  <c r="W670" i="1" s="1"/>
  <c r="R669" i="1"/>
  <c r="W669" i="1" s="1"/>
  <c r="R668" i="1"/>
  <c r="W668" i="1" s="1"/>
  <c r="X667" i="1" l="1"/>
  <c r="X670" i="1" l="1"/>
  <c r="X668" i="1"/>
  <c r="X669" i="1"/>
  <c r="X665" i="1"/>
  <c r="Q665" i="1"/>
  <c r="P665" i="1"/>
  <c r="X664" i="1" l="1"/>
  <c r="X663" i="1" l="1"/>
  <c r="X662" i="1" l="1"/>
  <c r="X565" i="1" l="1"/>
  <c r="X47" i="1" l="1"/>
  <c r="X658" i="1" l="1"/>
  <c r="X657" i="1"/>
  <c r="Q658" i="1"/>
  <c r="P658" i="1"/>
  <c r="Q657" i="1"/>
  <c r="P657" i="1"/>
  <c r="X655" i="1" l="1"/>
  <c r="X654" i="1" l="1"/>
  <c r="X653" i="1" l="1"/>
  <c r="X652" i="1" l="1"/>
  <c r="X656" i="1" l="1"/>
  <c r="X651" i="1" l="1"/>
  <c r="X649" i="1"/>
  <c r="X648" i="1" l="1"/>
  <c r="X647" i="1" l="1"/>
  <c r="X646" i="1"/>
  <c r="X645" i="1" l="1"/>
  <c r="X644" i="1" l="1"/>
  <c r="X643" i="1"/>
  <c r="X640" i="1" l="1"/>
  <c r="X641" i="1"/>
  <c r="X620" i="1" l="1"/>
  <c r="X638" i="1" l="1"/>
  <c r="Q639" i="1"/>
  <c r="P639" i="1"/>
  <c r="Q638" i="1"/>
  <c r="P638" i="1"/>
  <c r="W639" i="1" l="1"/>
  <c r="X637" i="1"/>
  <c r="X1171" i="1" l="1"/>
  <c r="X639" i="1"/>
  <c r="X624" i="1"/>
  <c r="X633" i="1" l="1"/>
  <c r="X629" i="1"/>
  <c r="X636" i="1"/>
  <c r="X632" i="1"/>
  <c r="X635" i="1"/>
  <c r="X631" i="1"/>
  <c r="X634" i="1"/>
  <c r="X630" i="1"/>
  <c r="X50" i="1"/>
  <c r="X622" i="1" l="1"/>
  <c r="X623" i="1"/>
  <c r="X621" i="1" l="1"/>
  <c r="X619" i="1" l="1"/>
  <c r="X618" i="1" l="1"/>
  <c r="X617" i="1" l="1"/>
  <c r="X616" i="1" l="1"/>
  <c r="X615" i="1"/>
  <c r="X613" i="1" l="1"/>
  <c r="X614" i="1"/>
  <c r="Q614" i="1"/>
  <c r="P614" i="1"/>
  <c r="Q613" i="1"/>
  <c r="P613" i="1"/>
  <c r="X563" i="1" l="1"/>
  <c r="X807" i="1" l="1"/>
  <c r="X610" i="1" l="1"/>
  <c r="X609" i="1" l="1"/>
  <c r="X608" i="1" l="1"/>
  <c r="X607" i="1"/>
  <c r="X606" i="1" l="1"/>
  <c r="X605" i="1" l="1"/>
  <c r="X603" i="1" l="1"/>
  <c r="X599" i="1" l="1"/>
  <c r="X597" i="1" l="1"/>
  <c r="R591" i="1" l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X596" i="1" l="1"/>
  <c r="X595" i="1"/>
  <c r="X594" i="1" l="1"/>
  <c r="X593" i="1" l="1"/>
  <c r="X592" i="1" l="1"/>
  <c r="X572" i="1" l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R571" i="1"/>
  <c r="X571" i="1" s="1"/>
  <c r="X570" i="1" l="1"/>
  <c r="X569" i="1" l="1"/>
  <c r="X568" i="1"/>
  <c r="X567" i="1" l="1"/>
  <c r="X566" i="1" l="1"/>
  <c r="X564" i="1" l="1"/>
  <c r="X288" i="1" l="1"/>
  <c r="X562" i="1" l="1"/>
  <c r="X558" i="1" l="1"/>
  <c r="X561" i="1" l="1"/>
  <c r="S561" i="1"/>
  <c r="R561" i="1"/>
  <c r="Q561" i="1"/>
  <c r="P561" i="1"/>
  <c r="X559" i="1" l="1"/>
  <c r="X557" i="1"/>
  <c r="X553" i="1" l="1"/>
  <c r="X554" i="1"/>
  <c r="X555" i="1"/>
  <c r="X552" i="1"/>
  <c r="X556" i="1"/>
  <c r="X550" i="1"/>
  <c r="X549" i="1" l="1"/>
  <c r="X548" i="1" l="1"/>
  <c r="X295" i="1" l="1"/>
  <c r="X289" i="1"/>
  <c r="X287" i="1" l="1"/>
  <c r="X286" i="1"/>
  <c r="X547" i="1" l="1"/>
  <c r="X285" i="1"/>
  <c r="X546" i="1" l="1"/>
  <c r="X545" i="1" l="1"/>
  <c r="X544" i="1" l="1"/>
  <c r="X543" i="1" l="1"/>
  <c r="X346" i="1" l="1"/>
  <c r="X344" i="1"/>
  <c r="X542" i="1" l="1"/>
  <c r="X541" i="1"/>
  <c r="X540" i="1" l="1"/>
  <c r="X538" i="1" l="1"/>
  <c r="X537" i="1" l="1"/>
  <c r="Q537" i="1"/>
  <c r="P537" i="1"/>
  <c r="X535" i="1" l="1"/>
  <c r="X536" i="1"/>
  <c r="X533" i="1" l="1"/>
  <c r="X531" i="1" l="1"/>
  <c r="X532" i="1"/>
  <c r="X530" i="1" l="1"/>
  <c r="X320" i="1" l="1"/>
  <c r="X272" i="1"/>
  <c r="X529" i="1" l="1"/>
  <c r="X284" i="1" l="1"/>
  <c r="X283" i="1"/>
  <c r="X350" i="1"/>
  <c r="X354" i="1"/>
  <c r="X386" i="1"/>
  <c r="X387" i="1"/>
  <c r="X388" i="1"/>
  <c r="X389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4" i="1"/>
  <c r="X416" i="1"/>
  <c r="X417" i="1"/>
  <c r="X418" i="1"/>
  <c r="X419" i="1"/>
  <c r="X420" i="1"/>
  <c r="X430" i="1"/>
  <c r="X431" i="1"/>
  <c r="X432" i="1"/>
  <c r="X437" i="1"/>
  <c r="X445" i="1"/>
  <c r="X446" i="1"/>
  <c r="X447" i="1"/>
  <c r="X449" i="1"/>
  <c r="X450" i="1"/>
  <c r="X457" i="1"/>
  <c r="X458" i="1"/>
  <c r="X459" i="1"/>
  <c r="X460" i="1"/>
  <c r="X461" i="1"/>
  <c r="X462" i="1"/>
  <c r="X463" i="1"/>
  <c r="X464" i="1"/>
  <c r="X465" i="1"/>
  <c r="X466" i="1"/>
  <c r="X473" i="1"/>
  <c r="X474" i="1"/>
  <c r="X475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O489" i="1"/>
  <c r="O488" i="1"/>
  <c r="X469" i="1"/>
  <c r="P429" i="1"/>
  <c r="O429" i="1"/>
  <c r="P428" i="1"/>
  <c r="O428" i="1"/>
  <c r="P427" i="1"/>
  <c r="O427" i="1"/>
  <c r="P426" i="1"/>
  <c r="O426" i="1"/>
  <c r="P425" i="1"/>
  <c r="O425" i="1"/>
  <c r="P424" i="1"/>
  <c r="O424" i="1"/>
  <c r="P423" i="1"/>
  <c r="O423" i="1"/>
  <c r="P422" i="1"/>
  <c r="O422" i="1"/>
  <c r="P421" i="1"/>
  <c r="O421" i="1"/>
  <c r="S419" i="1"/>
  <c r="R419" i="1"/>
  <c r="Q419" i="1"/>
  <c r="P419" i="1"/>
  <c r="O419" i="1"/>
  <c r="P388" i="1"/>
  <c r="O388" i="1"/>
  <c r="X355" i="1"/>
  <c r="X349" i="1"/>
  <c r="X423" i="1" l="1"/>
  <c r="X427" i="1"/>
  <c r="X422" i="1"/>
  <c r="X426" i="1"/>
  <c r="X421" i="1"/>
  <c r="X425" i="1"/>
  <c r="X429" i="1"/>
  <c r="X424" i="1"/>
  <c r="X428" i="1"/>
  <c r="X353" i="1"/>
  <c r="X364" i="1"/>
  <c r="X373" i="1"/>
  <c r="X381" i="1"/>
  <c r="X385" i="1"/>
  <c r="X413" i="1"/>
  <c r="X454" i="1"/>
  <c r="X472" i="1"/>
  <c r="X361" i="1"/>
  <c r="X370" i="1"/>
  <c r="X378" i="1"/>
  <c r="X393" i="1"/>
  <c r="X415" i="1"/>
  <c r="X455" i="1"/>
  <c r="X352" i="1"/>
  <c r="X359" i="1"/>
  <c r="X363" i="1"/>
  <c r="X368" i="1"/>
  <c r="X372" i="1"/>
  <c r="X376" i="1"/>
  <c r="X380" i="1"/>
  <c r="X384" i="1"/>
  <c r="X390" i="1"/>
  <c r="X395" i="1"/>
  <c r="X412" i="1"/>
  <c r="X434" i="1"/>
  <c r="X443" i="1"/>
  <c r="X453" i="1"/>
  <c r="X467" i="1"/>
  <c r="X471" i="1"/>
  <c r="X360" i="1"/>
  <c r="X369" i="1"/>
  <c r="X377" i="1"/>
  <c r="X392" i="1"/>
  <c r="X396" i="1"/>
  <c r="X435" i="1"/>
  <c r="X444" i="1"/>
  <c r="X468" i="1"/>
  <c r="X365" i="1"/>
  <c r="X374" i="1"/>
  <c r="X382" i="1"/>
  <c r="X410" i="1"/>
  <c r="X451" i="1"/>
  <c r="X358" i="1"/>
  <c r="X362" i="1"/>
  <c r="X367" i="1"/>
  <c r="X371" i="1"/>
  <c r="X375" i="1"/>
  <c r="X379" i="1"/>
  <c r="X383" i="1"/>
  <c r="X394" i="1"/>
  <c r="X411" i="1"/>
  <c r="X433" i="1"/>
  <c r="X442" i="1"/>
  <c r="X452" i="1"/>
  <c r="X456" i="1"/>
  <c r="X470" i="1"/>
  <c r="X436" i="1"/>
  <c r="X351" i="1"/>
  <c r="X348" i="1" l="1"/>
  <c r="X347" i="1"/>
  <c r="X345" i="1"/>
  <c r="X343" i="1"/>
  <c r="X342" i="1"/>
  <c r="X341" i="1"/>
  <c r="X340" i="1"/>
  <c r="X339" i="1"/>
  <c r="X338" i="1"/>
  <c r="X336" i="1"/>
  <c r="X335" i="1"/>
  <c r="X324" i="1"/>
  <c r="X325" i="1"/>
  <c r="X326" i="1"/>
  <c r="X327" i="1"/>
  <c r="X328" i="1"/>
  <c r="X329" i="1"/>
  <c r="X330" i="1"/>
  <c r="X331" i="1"/>
  <c r="X332" i="1"/>
  <c r="X333" i="1"/>
  <c r="X334" i="1"/>
  <c r="X323" i="1"/>
  <c r="X322" i="1"/>
  <c r="X321" i="1"/>
  <c r="X318" i="1"/>
  <c r="X316" i="1"/>
  <c r="X315" i="1"/>
  <c r="X314" i="1"/>
  <c r="X313" i="1"/>
  <c r="X312" i="1"/>
  <c r="X282" i="1"/>
  <c r="X281" i="1"/>
  <c r="X280" i="1"/>
  <c r="X278" i="1"/>
  <c r="X277" i="1"/>
  <c r="X276" i="1"/>
  <c r="X275" i="1"/>
  <c r="X274" i="1"/>
  <c r="X273" i="1"/>
  <c r="X271" i="1"/>
  <c r="X270" i="1"/>
  <c r="X265" i="1"/>
  <c r="X266" i="1"/>
  <c r="X267" i="1"/>
  <c r="X268" i="1"/>
  <c r="X269" i="1"/>
  <c r="X264" i="1"/>
  <c r="X263" i="1"/>
  <c r="X26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8" i="1"/>
  <c r="X32" i="1"/>
  <c r="X26" i="1"/>
  <c r="X27" i="1"/>
  <c r="X28" i="1"/>
  <c r="X29" i="1"/>
  <c r="X30" i="1"/>
  <c r="X31" i="1"/>
  <c r="X25" i="1"/>
  <c r="X14" i="1"/>
  <c r="X16" i="1"/>
  <c r="X17" i="1"/>
  <c r="X18" i="1"/>
  <c r="X19" i="1"/>
  <c r="X20" i="1"/>
  <c r="X21" i="1"/>
  <c r="X22" i="1"/>
  <c r="X23" i="1"/>
  <c r="X24" i="1"/>
  <c r="X626" i="1" l="1"/>
  <c r="X441" i="1" l="1"/>
  <c r="X438" i="1"/>
  <c r="X1172" i="1"/>
  <c r="X440" i="1"/>
  <c r="P439" i="1"/>
  <c r="X439" i="1"/>
  <c r="P438" i="1"/>
  <c r="P441" i="1"/>
  <c r="P440" i="1"/>
</calcChain>
</file>

<file path=xl/sharedStrings.xml><?xml version="1.0" encoding="utf-8"?>
<sst xmlns="http://schemas.openxmlformats.org/spreadsheetml/2006/main" count="13486" uniqueCount="3358">
  <si>
    <t>1. Товары</t>
  </si>
  <si>
    <t>1 Т</t>
  </si>
  <si>
    <t>АО "Эйр Астана"</t>
  </si>
  <si>
    <t>ОТ</t>
  </si>
  <si>
    <t>EXW</t>
  </si>
  <si>
    <t>2 Т</t>
  </si>
  <si>
    <t>3 Т</t>
  </si>
  <si>
    <t>Авионические приборы и оборудование для воздушных судов типа Эйрбас</t>
  </si>
  <si>
    <t>50% предоплата, 50 % по факту оказания услуги</t>
  </si>
  <si>
    <t>4 Т</t>
  </si>
  <si>
    <t>30.30.50.00.00.10.00.10.1</t>
  </si>
  <si>
    <t>Кресло</t>
  </si>
  <si>
    <t>для воздушного судна</t>
  </si>
  <si>
    <t>Кресла бизнес класса для ВС Боинг 767</t>
  </si>
  <si>
    <t>Республика Казахстан, страны Ближнего и Дальнего зарубежья</t>
  </si>
  <si>
    <t>50% предоплата, 50% по факту доставки</t>
  </si>
  <si>
    <t>5 Т</t>
  </si>
  <si>
    <t>Кресла эконом класса для ВС Боинг 767</t>
  </si>
  <si>
    <t>6 Т</t>
  </si>
  <si>
    <t>26.40.34.10.10.10.10.10.1</t>
  </si>
  <si>
    <t>Система аудио и видеоаппаратуры для показа развлекательных программ</t>
  </si>
  <si>
    <t>Комплекс аудио и видеоаппаратуры для показа развлекательных программ</t>
  </si>
  <si>
    <t>Система видео и аудио развлечения для ВС Боинг 767</t>
  </si>
  <si>
    <t>7 Т</t>
  </si>
  <si>
    <t>62.01.29.00.00.00.10.00.1</t>
  </si>
  <si>
    <t>Программное обеспечение</t>
  </si>
  <si>
    <t xml:space="preserve">ПО индикации статуса рейса/полета  для воздушных судов типа Airbus 320/321. Двухмерная движущиеся карта, которая обеспечивает пассажиров подробной информацией о полете и широким ассортиментом карт. </t>
  </si>
  <si>
    <t>100% по факту оказания услуги</t>
  </si>
  <si>
    <t>штука</t>
  </si>
  <si>
    <t>8 Т</t>
  </si>
  <si>
    <t>30.30.50.00.00.00.31.10.1</t>
  </si>
  <si>
    <t>Система электрического снабжения</t>
  </si>
  <si>
    <t>для сидений воздушного судна</t>
  </si>
  <si>
    <t>Для сидений самолета типа Boeing 767-300ER, включая разработку дизайна, тестирование и сертификацию</t>
  </si>
  <si>
    <t>100 % предоплата</t>
  </si>
  <si>
    <t>комплект</t>
  </si>
  <si>
    <t>9 Т</t>
  </si>
  <si>
    <t>30.30.50.00.00.00.37.10.1</t>
  </si>
  <si>
    <t xml:space="preserve">Модификационный комплект </t>
  </si>
  <si>
    <t>Модификационный комплект для установки законцовок на крыло воздушного судна</t>
  </si>
  <si>
    <t>Модификационный комплект для установки законцовок на крыло новых самолетов Боинг 767-300ER</t>
  </si>
  <si>
    <t>г.Алматы</t>
  </si>
  <si>
    <t>50 % -предоплата      50 %- после поставки</t>
  </si>
  <si>
    <t>10 Т</t>
  </si>
  <si>
    <t>30.30.50.00.00.00.39.10.1</t>
  </si>
  <si>
    <t xml:space="preserve">Система внутренней подсветки </t>
  </si>
  <si>
    <t>Система внутренней подсветки для воздушного судна</t>
  </si>
  <si>
    <t>Система внутренней подсветки и расходные материалы для установки на  новых воздушных судов Боинг 767-300. Организация должна быть сертифицирована в соответствии со стандартами EASA/JAR-145.</t>
  </si>
  <si>
    <t>Страны Ближнего и Дальнего Зарубежья, город Алматы</t>
  </si>
  <si>
    <t>50 % -предоплата      50 %- после установки</t>
  </si>
  <si>
    <t>11 Т</t>
  </si>
  <si>
    <t>30.30.50.00.00.00.35.10.1</t>
  </si>
  <si>
    <t>Оттоманка для кресел воздушного судна</t>
  </si>
  <si>
    <t>для установки на в/с 
типа Boeing 767-300ER</t>
  </si>
  <si>
    <t>12 Т</t>
  </si>
  <si>
    <t>30.30.50.00.00.00.30.10.1</t>
  </si>
  <si>
    <t>Система комфорта для кресел воздушного судна</t>
  </si>
  <si>
    <t>для установки на в/с
типа Boeing 767-300ER</t>
  </si>
  <si>
    <t>100% предоплата</t>
  </si>
  <si>
    <t>13 Т</t>
  </si>
  <si>
    <t>15.11.22.00.00.00.00.20.2</t>
  </si>
  <si>
    <t>Кожа лаковая ламинированная</t>
  </si>
  <si>
    <t>Кожа натуральная выделанная, которая 
была покрыта предварительно формованным листом пластика (кожа лаковая или лаковая ламинированная)</t>
  </si>
  <si>
    <t>Кожа для кресел эконом класса  для установки на новых самолетах Боинг 767-300ER. Кожа необходима для пошива чехлов для подголовников кресел эконом класса</t>
  </si>
  <si>
    <t>кв.метр</t>
  </si>
  <si>
    <t>14 Т</t>
  </si>
  <si>
    <t>13.93.12.00.10.20.14.50.2</t>
  </si>
  <si>
    <t>Ковровое покрытие для пассажирского салона для  новых воздушных суден Боинг 767-300ER.</t>
  </si>
  <si>
    <t xml:space="preserve">г.Алматы , Страны Дальнего и Ближнего Зарубежья </t>
  </si>
  <si>
    <t>15 Т</t>
  </si>
  <si>
    <t>Приобретение оборотных запасных частей, приборов и оборудования для обслуживания воздушных судов типа Boeing 767-300</t>
  </si>
  <si>
    <t>По факту поставки товаров в течение 30 дней</t>
  </si>
  <si>
    <t>16 Т</t>
  </si>
  <si>
    <r>
      <t xml:space="preserve">Приобретение оборотных запасных частей, приборов и оборудования для обслуживания воздушных судов типа Boeing </t>
    </r>
    <r>
      <rPr>
        <sz val="10"/>
        <rFont val="Times New Roman"/>
        <family val="1"/>
        <charset val="204"/>
      </rPr>
      <t>757-200</t>
    </r>
  </si>
  <si>
    <t>17 Т</t>
  </si>
  <si>
    <t>Приобретение оборотных запасных частей, приборов и оборудования для обслуживания воздушных судов типа Airbus A320/A321</t>
  </si>
  <si>
    <t>18 Т</t>
  </si>
  <si>
    <t>Приобретение оборотных запасных частей, приборов и оборудования для обслуживания воздушных судов типа Embraer</t>
  </si>
  <si>
    <t>19 Т</t>
  </si>
  <si>
    <t>Расходные материалы для технического обслуживания воздушных судов и систем воздушных судов, а также отдельных компонентов воздушных судов типа Boeing 757-200/ Boeing 767-300; Airbus A320/321; Embraer</t>
  </si>
  <si>
    <t>20 Т</t>
  </si>
  <si>
    <t>Приобретение наземного оборудования для воздушных судов типа Boeing 757-200/ Boeing 767-300; Airbus A320/321; Embraer</t>
  </si>
  <si>
    <t>21 Т</t>
  </si>
  <si>
    <t>Приобретение инструментов для обслуживания воздушных судов типа Boeing 757-200/ Boeing 767-300; Airbus A320/321; Embraer</t>
  </si>
  <si>
    <t>34 Т</t>
  </si>
  <si>
    <t>30.30.50.00.00.00.42.10.1</t>
  </si>
  <si>
    <t xml:space="preserve">Система документов в электронном формате </t>
  </si>
  <si>
    <t xml:space="preserve">Система документов в электронном формате, для воздушного судна
</t>
  </si>
  <si>
    <t xml:space="preserve"> Оборудование электронной системы «Электронная Полетная Кабина (EFB)», Class II на воздушное судно типа Boeing 757</t>
  </si>
  <si>
    <t>март-апрель</t>
  </si>
  <si>
    <t>100% по факту поставки</t>
  </si>
  <si>
    <t xml:space="preserve">30.30.50.00.00.00.44.10.1
</t>
  </si>
  <si>
    <t>Система связи</t>
  </si>
  <si>
    <t>в целях управления воздушным движением 
между диспетчером и пилотом с использованием линии передачи данных</t>
  </si>
  <si>
    <t>Система CPDLC для ВС. Средство связи в целях управления воздушным движением 
между диспетчером и пилотом с использованием линии передачи данных</t>
  </si>
  <si>
    <t>ОИ</t>
  </si>
  <si>
    <t>апрель</t>
  </si>
  <si>
    <t>FCA</t>
  </si>
  <si>
    <t>50% предоплата, 50% по факту поставки</t>
  </si>
  <si>
    <t>Cистемa  активации функции "Связь диспетчер – пилот" по линии передачи данных  на  воздушном судне типа Boeing 757 P4-GAS</t>
  </si>
  <si>
    <t>Cистемa  активации функции "Связь диспетчер – пилот" по линии передачи данных  на  воздушном судне типа Boeing 757 P4 - EAS/FAS</t>
  </si>
  <si>
    <t>дополнительное оборудование и программное обеспечение для установки системы  активации функции "Связь диспетчер – пилот" по линии передачи данных  на  воздушном судне типа Boeing 757</t>
  </si>
  <si>
    <t>дополнительное оборудование и программное обеспечение для установки системы  активации функции "Связь диспетчер – пилот" по линии передачи данных  на  воздушном судне типа Airbus 320</t>
  </si>
  <si>
    <t>26.40.33.00.00.00.10.01.1</t>
  </si>
  <si>
    <t>Система видеонаблюдения</t>
  </si>
  <si>
    <t>комплекс оборудования для видеонаблюдения</t>
  </si>
  <si>
    <t>Система обзора пространства перед дверью пилотской кабины для воздушных судов Боинг 767</t>
  </si>
  <si>
    <t>30.30.50.00.00.00.39.50.1</t>
  </si>
  <si>
    <t>Система маркировки пассажирского салона воздушного судна</t>
  </si>
  <si>
    <t xml:space="preserve">на случай аварийной эвакуации </t>
  </si>
  <si>
    <t>Система маркировки пассажирского салона на случай аварийной эвакуации на борту воздушных судов Боинг 767</t>
  </si>
  <si>
    <t xml:space="preserve">июнь-август </t>
  </si>
  <si>
    <t>26.40.42.00.00.00.23.10.1</t>
  </si>
  <si>
    <t>Наушник проводной</t>
  </si>
  <si>
    <t>Соединены с источником проводом, обеспечивают максимальное качество звука.  Стереофонические, т.е. сигналы на каждый громкоговоритель передаются по отдельным каналам.</t>
  </si>
  <si>
    <t xml:space="preserve">Наушники шумоизоляционные для IPAD </t>
  </si>
  <si>
    <t>июль-август</t>
  </si>
  <si>
    <t>DDP</t>
  </si>
  <si>
    <t xml:space="preserve">100 % по факту </t>
  </si>
  <si>
    <t>27.90.40.05.40.00.00.01.1</t>
  </si>
  <si>
    <t>Зарядное устройство</t>
  </si>
  <si>
    <t>Бытовое внешнее зарядное устройство</t>
  </si>
  <si>
    <t>Зарядное устройство для шумоизоляционных наушников на IPAD</t>
  </si>
  <si>
    <t xml:space="preserve">Система внутренней подсветки и расходные материалы для установки на  воздушное судно типа Боинг 757-200. </t>
  </si>
  <si>
    <t>Великобритания</t>
  </si>
  <si>
    <t>Лондон, Великобритания</t>
  </si>
  <si>
    <t>100 % пост оплата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</si>
  <si>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</si>
  <si>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</si>
  <si>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</si>
  <si>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</si>
  <si>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</si>
  <si>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</si>
  <si>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</si>
  <si>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</si>
  <si>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</si>
  <si>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</si>
  <si>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</si>
  <si>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</si>
  <si>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</si>
  <si>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</si>
  <si>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</si>
  <si>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</si>
  <si>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</si>
  <si>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</si>
  <si>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</si>
  <si>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</si>
  <si>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</si>
  <si>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</si>
  <si>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</si>
  <si>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</si>
  <si>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</si>
  <si>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</si>
  <si>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</si>
  <si>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</si>
  <si>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</si>
  <si>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</si>
  <si>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</si>
  <si>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</si>
  <si>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</si>
  <si>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 г</t>
  </si>
  <si>
    <t>2015 г</t>
  </si>
  <si>
    <t>2016 г</t>
  </si>
  <si>
    <t>2017 г</t>
  </si>
  <si>
    <t>Усенбаева Динара, аналитик по закупкам, dinara.ussenbayeva@airastana.com; 7(727)258-41-36 (вн. 4564)</t>
  </si>
  <si>
    <t>2018 г</t>
  </si>
  <si>
    <t>Система электрического снабжения для сидений саамолета типа Boeing 757-200, включая разработку дизайна, тестирование и сертификацию</t>
  </si>
  <si>
    <t>2. Работы</t>
  </si>
  <si>
    <t>1 Р</t>
  </si>
  <si>
    <t>30.30.60.22.00.00.00</t>
  </si>
  <si>
    <t>Работы по реконструкции летательных аппаратов</t>
  </si>
  <si>
    <t>Модернизация воздушного судна</t>
  </si>
  <si>
    <t>Установка  бизнес кресел, эконом кресел, оттоманок, навесных видеомониторов, коврового покрытия, винглетов, транспарантов и тд Boeing  767-300ER</t>
  </si>
  <si>
    <t>Страны Дальнего Зарубежья</t>
  </si>
  <si>
    <t>2 Р</t>
  </si>
  <si>
    <t>30.30.60.22.10.10.20</t>
  </si>
  <si>
    <t>Работы по модернизации кислородных систем воздушных судов</t>
  </si>
  <si>
    <t>Работы по модернизации пассажирской кислородной системы - увеличение продолжительности обеспечения кислородом  с 12 минут до 22 минут на  воздушных судах типа Boeing 757</t>
  </si>
  <si>
    <t>3 Р</t>
  </si>
  <si>
    <t>30.30.60.13.00.00.00</t>
  </si>
  <si>
    <t xml:space="preserve">Работы по текущему ремонту летательных аппаратов </t>
  </si>
  <si>
    <t>Текущий и капитальный ремонт компонентов с ограниченным сроком службы и ремонт запасных частей для воздушных судов типа Boeing 767-300</t>
  </si>
  <si>
    <t>По факту выполнения работ в течение 30 дней</t>
  </si>
  <si>
    <t>4 Р</t>
  </si>
  <si>
    <t>Текущий и капитальный ремонт компонентов с ограниченным сроком службы и  ремонт запасных частей для воздушных судов типа Boeing 757-200</t>
  </si>
  <si>
    <t>5 Р</t>
  </si>
  <si>
    <t>Текущий и капитальный ремонт компонентов с ограниченным сроком службы и ремонт запасных частей для воздушных судов типа Airbus A320/A321</t>
  </si>
  <si>
    <t>6 Р</t>
  </si>
  <si>
    <t>Текущий и капитальный ремонт колес и тормозов для воздушных судов типа Boeing 767-300</t>
  </si>
  <si>
    <t>7 Р</t>
  </si>
  <si>
    <t>Текущий и капитальный ремонт колес и тормозов для воздушных судов типа Boeing 757-200</t>
  </si>
  <si>
    <t>8 Р</t>
  </si>
  <si>
    <t>Текущий и капитальный ремонт колес и тормозов для воздушных судов типа Airbus A320/A321</t>
  </si>
  <si>
    <t>Услуги по технической поддержке тормозной системы и ее компонентов для ВС типа Эйрбас 321</t>
  </si>
  <si>
    <t>9 Р</t>
  </si>
  <si>
    <t>Текущий и капитальный ремонт колес и тормозов для воздушных судов типа Embraer</t>
  </si>
  <si>
    <t>10 Р</t>
  </si>
  <si>
    <t>62.09.10.10.00.00.00</t>
  </si>
  <si>
    <t>Услуги по установке и настройке</t>
  </si>
  <si>
    <t>Услуги по установке и настройке компьютеров</t>
  </si>
  <si>
    <r>
      <t xml:space="preserve">Модернизация и модификация компьютеров на борту воздушных судов типа Boeing </t>
    </r>
    <r>
      <rPr>
        <sz val="10"/>
        <rFont val="Times New Roman"/>
        <family val="1"/>
        <charset val="204"/>
      </rPr>
      <t>757-200/ Boeing 767-300; Airbus A320/321</t>
    </r>
  </si>
  <si>
    <t>11 Р</t>
  </si>
  <si>
    <t>30.30.60.19.00.00.00</t>
  </si>
  <si>
    <t xml:space="preserve">Работы по текущему ремонту двигателей летательных аппаратов </t>
  </si>
  <si>
    <t>Ремонт двигателей воздушных судов типа Boeing 767-300</t>
  </si>
  <si>
    <t>12 Р</t>
  </si>
  <si>
    <t>Ремонт двигателей воздушных судов типа Boeing 757-200</t>
  </si>
  <si>
    <t>13 Р</t>
  </si>
  <si>
    <t>Ремонт двигателей воздушных судов типа Airbus A320/A321</t>
  </si>
  <si>
    <t>14 Р</t>
  </si>
  <si>
    <t>30.30.60.12.00.00.00</t>
  </si>
  <si>
    <t>Ремонт вспомогательных силовых установок</t>
  </si>
  <si>
    <t>Ремонт Вспомогательной силовой установки для воздушных судов типа Boeing 767-300</t>
  </si>
  <si>
    <t>15 Р</t>
  </si>
  <si>
    <t>Ремонт Вспомогательной силовой установки для воздушных судов типа Boeing 757-200</t>
  </si>
  <si>
    <t>16 Р</t>
  </si>
  <si>
    <t>Ремонт Вспомогательной силовой установки для воздушных судов типа Airbus A320/A321</t>
  </si>
  <si>
    <t>Работа по ремонту Вспомогательной Силовой установки ВС (Организация должна быть сертифицирована в соответствии со стандартами EASA Part 145; ремонтный завод производителя)</t>
  </si>
  <si>
    <t>50% перед оказанием услуги  50% по факту оказания услуги</t>
  </si>
  <si>
    <t>18 Р</t>
  </si>
  <si>
    <t>Текущий ремонт двигателей типа СF34-10, устанавливаемых на ВС Embraer 190</t>
  </si>
  <si>
    <t>70 % предоплата, 30 % по факту</t>
  </si>
  <si>
    <t>20 Р</t>
  </si>
  <si>
    <t>Восстановление лакокрасочного покрытия внешней поверхности фюзеляжа ВС в соответствии с требованиями руководства по технической эксплуатации ВС</t>
  </si>
  <si>
    <t>17 Р</t>
  </si>
  <si>
    <t>19 Р</t>
  </si>
  <si>
    <t>3. Услуги</t>
  </si>
  <si>
    <t>64.91.10.10.10.10.00</t>
  </si>
  <si>
    <t>Услуги по лизингу воздушных судов</t>
  </si>
  <si>
    <t xml:space="preserve">Услуги операционного лизинга воздушного судна А320-200 </t>
  </si>
  <si>
    <t>ежемесячные авансовые платежи</t>
  </si>
  <si>
    <t>2 У</t>
  </si>
  <si>
    <t>Услуги операционного лизинга трех воздушных судов типа Embraer Е190</t>
  </si>
  <si>
    <t>Республика Казахстан</t>
  </si>
  <si>
    <t>ежемесячные лизинговые платежи</t>
  </si>
  <si>
    <t>3 У</t>
  </si>
  <si>
    <t>Услуги по операционному лизингу воздушного судна Airbus 321 с серийным номером производителя 1204</t>
  </si>
  <si>
    <t>4 У</t>
  </si>
  <si>
    <t>Услуги по операционному лизингу воздушного судна Boeing 757-200 (MSN28112)</t>
  </si>
  <si>
    <t>5 У</t>
  </si>
  <si>
    <t>Услуги по операционному лизингу воздушного судна Boeing 757-200 (MSN29488)</t>
  </si>
  <si>
    <t>6 У</t>
  </si>
  <si>
    <t>Услуги по операционному лизингу воздушного судна Boeing 757-200 (MSN29489)</t>
  </si>
  <si>
    <t>7 У</t>
  </si>
  <si>
    <t>Услуги по операционному лизингу воздушного судна Boeing 757-200 (MSN28833)</t>
  </si>
  <si>
    <t>8 У</t>
  </si>
  <si>
    <t>30.30.60.10.00.00.00</t>
  </si>
  <si>
    <t>Ремонт шасси</t>
  </si>
  <si>
    <t>Услуги по замене шасси на ВС типа Эйрбас 320</t>
  </si>
  <si>
    <t>Страны ближнего и дальнего зарубежья</t>
  </si>
  <si>
    <t>По факту</t>
  </si>
  <si>
    <t>9 У</t>
  </si>
  <si>
    <t>74.90.21.98.20.10.00</t>
  </si>
  <si>
    <t>Услуги по разработке технической документации</t>
  </si>
  <si>
    <t xml:space="preserve">Услуга по разработке технической документации с предоставлением дополнительного сертификата типа для установки оборудования на Boeing 767-300ER. 
</t>
  </si>
  <si>
    <t>50 % предоплата, 50 % по факту доставки</t>
  </si>
  <si>
    <t>10 У</t>
  </si>
  <si>
    <t>59.13.12.25.10.10.00</t>
  </si>
  <si>
    <t>Услуги по предоставлению и технической поддержке аудио и видеоразвлекательных программ</t>
  </si>
  <si>
    <t>Комплекс услуг по предоставлению и технической поддержке аудио и видеоразвлекательных программ</t>
  </si>
  <si>
    <t>Услуги по обновлению и кодировке аудио - видео содержания  на борту воздушных судов типа Airbus 320/321</t>
  </si>
  <si>
    <t>Республика Казахстан, страны Дальнего и Ближнего Зарубежья</t>
  </si>
  <si>
    <t>14 У</t>
  </si>
  <si>
    <t>96.09.19.90.13.10.00</t>
  </si>
  <si>
    <t>Услуги лизинга запасных частей для воздушного судна</t>
  </si>
  <si>
    <t>Аренда запасных частей для воздушных судов типа Boeing 767-300</t>
  </si>
  <si>
    <t>По факту оказания услуг в течение 30 дней</t>
  </si>
  <si>
    <t>15 У</t>
  </si>
  <si>
    <t>Аренда запасных частей для воздушных судов типа Boeing 757-200</t>
  </si>
  <si>
    <t>16 У</t>
  </si>
  <si>
    <t>Аренда запасных частей для воздушных судов типа Airbus A320/A321</t>
  </si>
  <si>
    <t>17 У</t>
  </si>
  <si>
    <t>Аренда запасных частей для воздушных судов типа Embraer</t>
  </si>
  <si>
    <t>18 У</t>
  </si>
  <si>
    <t>77.39.19.10.00.00.00</t>
  </si>
  <si>
    <t>Услуги по аренде двигателей и турбин</t>
  </si>
  <si>
    <t>Аренда двигателей  воздушных судов типа Boeing 767-300</t>
  </si>
  <si>
    <t>19 У</t>
  </si>
  <si>
    <t>Аренда двигателей воздушных судов типа Boeing 757-200</t>
  </si>
  <si>
    <t>20 У</t>
  </si>
  <si>
    <t>Аренда двигателей воздушных судов типа Airbus A320/A321</t>
  </si>
  <si>
    <t>21 У</t>
  </si>
  <si>
    <t>Аренда двигателей воздушных судов типа Embraer</t>
  </si>
  <si>
    <t>22 У</t>
  </si>
  <si>
    <t>77.39.19.25.10.00.00</t>
  </si>
  <si>
    <t>Услуги по аренде оборудования воздушных судов</t>
  </si>
  <si>
    <t>Калибровка и тестирование инструментов, аренда наземного оборудования для воздушных судов типа Boeing 757-200/ Boeing 767-300; Airbus A320/321; Embraer</t>
  </si>
  <si>
    <t>23 У</t>
  </si>
  <si>
    <t>96.09.19.90.17.00.00</t>
  </si>
  <si>
    <t>Услуги по технической инспекции воздушного судна</t>
  </si>
  <si>
    <t>Проведение технической инспекции воздушного судна, включая различные сборы, а также техническую поддержку, инженерную экспертизу и консультационные услуги, предоставляемыми внешними агентами</t>
  </si>
  <si>
    <t>Техническая инспекция воздушных судов (включая техническую поддержку,  инженерную экспертизу, консультационные услуги, предоставляемые внешними агентами) типа Boeing 757-200/ Boeing 767-300; Airbus A320/321; Embraer</t>
  </si>
  <si>
    <t>24 У</t>
  </si>
  <si>
    <t>52.23.11.22.00.00.00</t>
  </si>
  <si>
    <t>Услуги, связанные с обслуживанием воздушных судов</t>
  </si>
  <si>
    <t>Линейное обслуживание воздушных судов типа Boeing 757-200/ Boeing 767-300; Airbus A320/321; Embraer</t>
  </si>
  <si>
    <t>25 У</t>
  </si>
  <si>
    <t>Техническая документация для воздушных судов типа Boeing 757-200/ Boeing 767-300; Airbus A320/321; Embraer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</si>
  <si>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</si>
  <si>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</si>
  <si>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</si>
  <si>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услуга по разработке и технической поддержке программного обеспечения «Электронная Полетная Кабина (EFB)», класс II для флотов Boeing и Embraer.</t>
  </si>
  <si>
    <t>28 У</t>
  </si>
  <si>
    <t>70.22.15.10.00.00.00</t>
  </si>
  <si>
    <t>Услуги консультационные по вопросам управления производством</t>
  </si>
  <si>
    <t>Услуги консультирования по вопросам управления в области производства и контроля за его качеством.</t>
  </si>
  <si>
    <t>Техническая поддержка при инспекции производства и поставке самолётов A320. Оказание услуг по технической поддержке во время производства ВС типа Эйрбас 320 назаводе-производителе</t>
  </si>
  <si>
    <t>февраль-март</t>
  </si>
  <si>
    <t>страны ближнего и дальнего зарубежья</t>
  </si>
  <si>
    <t xml:space="preserve">100% предоплата </t>
  </si>
  <si>
    <t>29 У</t>
  </si>
  <si>
    <t>Техническая поддержка при инспекции производства и поставке самолётов B767. Оказание услуг по технической поддержке во время производства ВС типа Боинг 767 назаводе-производителе</t>
  </si>
  <si>
    <t>Услуги по наземной технической помощи в г. Ташкент</t>
  </si>
  <si>
    <t>г. Ташкент</t>
  </si>
  <si>
    <t>авансовый платеж - 0, 100 % по факту</t>
  </si>
  <si>
    <t>52.23.12.40.00.00.00</t>
  </si>
  <si>
    <t>Услуги в сфере навигационной деятельности</t>
  </si>
  <si>
    <t>Услуги по предоставлению и актуализации навигационных карт</t>
  </si>
  <si>
    <t>Услуги по предоставлению навигационных карт</t>
  </si>
  <si>
    <t>Страны Ближнего и Дальнего Зарубежья, Республика Казахстан</t>
  </si>
  <si>
    <t>100% оплата по факту оказания услуг</t>
  </si>
  <si>
    <t>услуга по разработке и технической поддержке программного обеспечения «Электронная Полетная Кабина (EFB)», класс II для флотов Airbus.</t>
  </si>
  <si>
    <t>100 % перед оказанием услуги</t>
  </si>
  <si>
    <t>62.09.20.20.80.00.00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</si>
  <si>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</si>
  <si>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</si>
  <si>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подписке на веб-сайт по адресу www.partsbase.com</t>
  </si>
  <si>
    <t>62.02.20.20.00.00.00</t>
  </si>
  <si>
    <t>Услуги консультационные по интеграции технического обеспечения</t>
  </si>
  <si>
    <t>Консультации по проведению технической экспертизы по интеграции (совмещению) программного обеспечения с техническим обеспечением.</t>
  </si>
  <si>
    <t>Услуги по интеграции контента для системы RAVE на Б767.</t>
  </si>
  <si>
    <t>100 % по факту оказания услуг</t>
  </si>
  <si>
    <t>100% оплата по факту оказания услуги</t>
  </si>
  <si>
    <t>Лизинг компонентов и запасных частей для воздушных судов семейства Airbus A320 и типа Boeing 767 и Boeing 757</t>
  </si>
  <si>
    <t>96.09.19.90.12.00.00</t>
  </si>
  <si>
    <t>Услуги доступа к общему фонду запасных частей для воздушного судна</t>
  </si>
  <si>
    <t xml:space="preserve"> Доступ к фонду запасных частей для воздушных судов семейства Airbus A320 и типа Boeing 767 и Boeing 757</t>
  </si>
  <si>
    <t>Услуги по обеспечению питанием пассажиров бизнес зала</t>
  </si>
  <si>
    <t>г.Астана</t>
  </si>
  <si>
    <t>1 У</t>
  </si>
  <si>
    <t>11 У</t>
  </si>
  <si>
    <t>12 У</t>
  </si>
  <si>
    <t>13 У</t>
  </si>
  <si>
    <t>26 У</t>
  </si>
  <si>
    <t>27 У</t>
  </si>
  <si>
    <t>30 У</t>
  </si>
  <si>
    <t>31 У</t>
  </si>
  <si>
    <t>32 У</t>
  </si>
  <si>
    <t>33 У</t>
  </si>
  <si>
    <t>34 У</t>
  </si>
  <si>
    <t>согласно протоколу</t>
  </si>
  <si>
    <t>35 У</t>
  </si>
  <si>
    <t>69.10.14.05.00.00.00</t>
  </si>
  <si>
    <t>Услуги юридические консультационные</t>
  </si>
  <si>
    <t>Услуги  юридические консультационные по правовому сопровождению</t>
  </si>
  <si>
    <t>Услуги юридического сопровождения проектирования и строительства авиационно-технического центра на территории  аэропорта города Астана.</t>
  </si>
  <si>
    <t>г.Астана, Казахстан</t>
  </si>
  <si>
    <t xml:space="preserve">По факту оказания услуги, в течение 10 рабочих дней </t>
  </si>
  <si>
    <t>21 Р</t>
  </si>
  <si>
    <t>33.12.11.14.10.00.00</t>
  </si>
  <si>
    <t>Текущий ремонт турбин</t>
  </si>
  <si>
    <t>Текущий ремонт газовой турбины</t>
  </si>
  <si>
    <t>Ремонт ВСУ, устанавливаемых на ВС Boeing &amp; Airbus</t>
  </si>
  <si>
    <t>№</t>
  </si>
  <si>
    <t>68.20.11.00.00.00.02</t>
  </si>
  <si>
    <t>Услуги по аренде домов или меблированных или немеблированных квартир или комнат</t>
  </si>
  <si>
    <t>Услуги по представлению домов или меблированных или немеблированных квартир или комнат для более постоянного пользования</t>
  </si>
  <si>
    <t>Услуги аренды дома (площадью не менее 520 кв.м, не более 530 кв.м.)</t>
  </si>
  <si>
    <t>По факту оказания услуг</t>
  </si>
  <si>
    <t>63.11.11.20.30.00.00</t>
  </si>
  <si>
    <t>Услуги по обработке данных  вычислительными средствами (компьютерами)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</si>
  <si>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</si>
  <si>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Услуги по предоставлению баз данных препятствий аэропортов</t>
  </si>
  <si>
    <t xml:space="preserve">Республика Казахстан, Страны Ближнего и Дальнего Зарубежья </t>
  </si>
  <si>
    <t xml:space="preserve">Поквартальная предоплата </t>
  </si>
  <si>
    <t>Услуги хранения жидкости в аэропорту г.Усть-Каменогорск</t>
  </si>
  <si>
    <t>г.Усть- Каменогорск</t>
  </si>
  <si>
    <t>Услуги по наземному обслуживанию ВС в международном аэропорту г. Оренбург на 2013-2015 гг.</t>
  </si>
  <si>
    <t>ул. Закарпатская (Ахметова), 4А, Эйр Астана Центр 1.</t>
  </si>
  <si>
    <t>Услуги по грузообслуживанию воздушных судов в г. Лондон</t>
  </si>
  <si>
    <t>г.Лондон, Великобритания</t>
  </si>
  <si>
    <t xml:space="preserve"> 52.23.11.19.09.10.00</t>
  </si>
  <si>
    <t>Услуги по обслуживанию пассажиров в аэропорту</t>
  </si>
  <si>
    <t>Аэропортовые сборы за обслуживание пассажиров в г. Баку</t>
  </si>
  <si>
    <t>г. Баку Азербайджан</t>
  </si>
  <si>
    <t>Услуги по наземному обслуживанию воздушных судов в г. Франкфурт</t>
  </si>
  <si>
    <t>г. Франкфурт Германия</t>
  </si>
  <si>
    <t>52.23.11.19.09.10.00</t>
  </si>
  <si>
    <t>Услуги по наземному обслуживанию  пассажиров в г. Франкфурт</t>
  </si>
  <si>
    <t>Услуги по грузообслуживанию воздушных судов в г. Франкфурт</t>
  </si>
  <si>
    <t>52.23.11.22.10.10.10</t>
  </si>
  <si>
    <t>Услуги по обработке противообледенительной жидкостью воздушных судов</t>
  </si>
  <si>
    <t>Услуги по удалению обледенения /противооблединительной  обработке (защите) и очистке от снега/льда г. Пекин</t>
  </si>
  <si>
    <t>г.Пекин, Китай</t>
  </si>
  <si>
    <t>52.23.11.19.00.00.00</t>
  </si>
  <si>
    <t>Услуги аэропортов, кроме обработки грузов, прочие</t>
  </si>
  <si>
    <t>Услуги обслуживания пассажиров бизнес-класса в бизнес-зале аэропорта г. Москва на 2013 г</t>
  </si>
  <si>
    <t xml:space="preserve">август-октябрь </t>
  </si>
  <si>
    <t>г. Москва, Россия</t>
  </si>
  <si>
    <t>Услуги по аэропортовому обслуживанию воздушных судов и пассажиров</t>
  </si>
  <si>
    <t xml:space="preserve">октябрь </t>
  </si>
  <si>
    <t>г. Киев Украина</t>
  </si>
  <si>
    <t>52.24.13.11.00.00.00</t>
  </si>
  <si>
    <t>Услуги по обработке грузов прочие в портах, по выгрузке (выкачке, сливу) грузов</t>
  </si>
  <si>
    <t>услуги по грузообслуживанию воздушных судов в г.Куала-Лумпур, Малайзия</t>
  </si>
  <si>
    <t xml:space="preserve"> г.Куала-Лумпур, Малайзия</t>
  </si>
  <si>
    <t>услуги по наземному обслуживанию ВС в г.Москва, Россия</t>
  </si>
  <si>
    <t>октябрь-декабрь</t>
  </si>
  <si>
    <t>услуги по наземному обслуживанию ВС в г.Баку</t>
  </si>
  <si>
    <t>г.Баку, Азербайджан</t>
  </si>
  <si>
    <t>52.23.11.19.10.00.00</t>
  </si>
  <si>
    <t>Услуги по обслуживанию пассажиров в терминале аэропорта</t>
  </si>
  <si>
    <t>Обслуживание пассажиров в г.Актобе</t>
  </si>
  <si>
    <t>г. Актобе</t>
  </si>
  <si>
    <t>Грузообслуживание в аэропорту г. Санкт-Петербург на 2013-2015 гг.</t>
  </si>
  <si>
    <t xml:space="preserve"> г. Санкт-Петербург</t>
  </si>
  <si>
    <t>52.23.11.16.00.00.00</t>
  </si>
  <si>
    <t>Услуги аэропортов по регистрированию и приему багажа</t>
  </si>
  <si>
    <t>Обслуживание багажа с использованием погрузчика паллет и контейнеров</t>
  </si>
  <si>
    <t xml:space="preserve">г.Душанбе, Таджикистан </t>
  </si>
  <si>
    <t>Услуги по наземному обслуживанию воздушных судов в г. Ташкент</t>
  </si>
  <si>
    <t>Расходы на наземное обслуживание в аэропорту</t>
  </si>
  <si>
    <t xml:space="preserve">г.Усть-Каменогорск, Казахстан </t>
  </si>
  <si>
    <t>Услуги по наземному обслуживанию воздушных судов г. Стамбул</t>
  </si>
  <si>
    <t xml:space="preserve">ежемесячно по факту,
в течение 10-ти банковских дней
</t>
  </si>
  <si>
    <t>Услуги по грузообслуживанию воздушных судов г. Стамбул</t>
  </si>
  <si>
    <t>Услуги обслуживания пассажиров бизнес-класса в бизнес-зале аэропорта города Стамбул</t>
  </si>
  <si>
    <t>Услуги по наземному обслуживанию воздушных судовг. Анталия</t>
  </si>
  <si>
    <t>Услуги по грузообслуживанию воздушных судов г. Анталия</t>
  </si>
  <si>
    <t>Услуги обслуживания пассажиров бизн ес-класса в бизнес-зале аэропорта города Сеул</t>
  </si>
  <si>
    <t>Услуги по наземному обслуживанию воздушных судов</t>
  </si>
  <si>
    <t>Услуги по грузообслуживанию воздушных судов</t>
  </si>
  <si>
    <t>Услуги обеспечения контроля обслуживания рейса</t>
  </si>
  <si>
    <t>Услуги обслуживания пассажиров бизн ес-класса в бизнес-зале аэропорта города Хошимин</t>
  </si>
  <si>
    <t>Услуги по наземному обслуживанию воздушных судов в г. Киев</t>
  </si>
  <si>
    <t>Услуги по уборке салона воздушных судов в г. Киев</t>
  </si>
  <si>
    <t>Услуги по грузообслуживанию воздушных судов в г. Киев</t>
  </si>
  <si>
    <t>Услуги представителей для обеспечения контроля обслуживания рейса в г. Киев</t>
  </si>
  <si>
    <t>Услуги обслуживания пассажиров бизнес-класса в бизнес-зале аэропорта города Киев</t>
  </si>
  <si>
    <t>Услуги обслуживания пассажиров в бизнес залах аэропортов</t>
  </si>
  <si>
    <t>г. Бишкек</t>
  </si>
  <si>
    <t>Услуги сканирования багажа в аэропорту города Лондон.</t>
  </si>
  <si>
    <t>г. Лондон</t>
  </si>
  <si>
    <t>96.09.19.90.11.00.00</t>
  </si>
  <si>
    <t>Услуги по очистке салона воздушного судна</t>
  </si>
  <si>
    <t>Чистка салона воздушного судна</t>
  </si>
  <si>
    <t>Услуги по уборке салонов воздушных судов в г. Франкфурт.</t>
  </si>
  <si>
    <t>Германия,                      г. Франкфурт</t>
  </si>
  <si>
    <t>56.10.12.30.10.00.00</t>
  </si>
  <si>
    <t>Услуги по обеспечению питанием на прочем пассажирском транспорте</t>
  </si>
  <si>
    <t>Бортовое питание пассажиров на 2013-2015 гг</t>
  </si>
  <si>
    <t>Бортовое питание пассажиров в г.Франкфурт</t>
  </si>
  <si>
    <t>55.10.10.10.00.00.00</t>
  </si>
  <si>
    <t>Услуги гостиниц</t>
  </si>
  <si>
    <t>Гостининичные услуги</t>
  </si>
  <si>
    <t xml:space="preserve">Гостиничные услуги в городе Оренбург на 2013-2014 гг. (однокомнатный одноместный номер в 3 звездочной гостинице). </t>
  </si>
  <si>
    <t>г. Оренбург</t>
  </si>
  <si>
    <t xml:space="preserve">Гостиничные услуги в городе Франкфурт на 2013-2014 гг. (одноместный номер в 5 звездочной гостинице). </t>
  </si>
  <si>
    <t>г. Франкфурт</t>
  </si>
  <si>
    <t xml:space="preserve">Гостиничные услуги в городе Франкфурт на 2013-2014 гг. (двухместный номер в 5 звездочной гостинице). </t>
  </si>
  <si>
    <t>Гостиничные услуги в г. Алматы (одноместный стандартный номер в пятизвездочной гостинице).</t>
  </si>
  <si>
    <t>Гостиничные услуги в г. Алматы
(двухместный/с раздельными кроватями  стандартный номер в пятизвездочной гостинице).</t>
  </si>
  <si>
    <t>Гостиничные услуги в г. Алматы
(одноместный стандартный номер в четырехзвездочной гостинице).</t>
  </si>
  <si>
    <t>Гостиничные услуги в г. Алматы
(двухместный/с раздельными кроватями  стандартный номер в четырехзвездочной гостинице).</t>
  </si>
  <si>
    <t>Гостиничные услуги в г. Алматы
(одноместный стандартный номер в трехзвездочной гостинице).</t>
  </si>
  <si>
    <t>Гостиничные услуги в г. Алматы (двухместный/с раздельными кроватями  стандартный номер в трехзвездочной гостинице).</t>
  </si>
  <si>
    <t>Гостиничные услуги в г. Астане
(одноместный стандартный номер в пятизвездочной гостинице).</t>
  </si>
  <si>
    <t>г. Астана</t>
  </si>
  <si>
    <t>Гостиничные услуги в г. Астане
(двухместный/с раздельными кроватями  стандартный номер в пятизвездочной гостинице).</t>
  </si>
  <si>
    <t>Гостиничные услуги в г. Астане
(одноместный стандартный номер в четырехзвездочной гостинице).</t>
  </si>
  <si>
    <t>Гостиничные услуги в г. Астане
(двухместный/с раздельными кроватями  стандартный номер в четырехзвездочной гостинице).</t>
  </si>
  <si>
    <t>Услуги проживания экипажа и сотрудников в одноместных и двуместных номерах гостиниц, Киев</t>
  </si>
  <si>
    <t>Март</t>
  </si>
  <si>
    <t>г. Киев</t>
  </si>
  <si>
    <t>Услуги проживания экипажа и сотрудников в одноместных и двуместных номерах гостиниц, Екатеринбург</t>
  </si>
  <si>
    <t>Июль</t>
  </si>
  <si>
    <t>г. Екатеренбург</t>
  </si>
  <si>
    <t>Услуги проживания экипажа и сотрудников в одноместных и двуместных номерах гостиниц, Абу-Даби</t>
  </si>
  <si>
    <t>г. Абу- Даби</t>
  </si>
  <si>
    <t xml:space="preserve">52.23.12.30.00.00.00
</t>
  </si>
  <si>
    <t xml:space="preserve">Услуги аэронавигационного обслуживания
</t>
  </si>
  <si>
    <t xml:space="preserve">услуги аэронавигации в зоне аэродрома; услуги аэронавигации верхнего воздушного пространства 
</t>
  </si>
  <si>
    <t>Услуги по управлению воздушным движением в г. Урумчи</t>
  </si>
  <si>
    <t>г. Урумчи</t>
  </si>
  <si>
    <t>100% по факту оказания услуг</t>
  </si>
  <si>
    <t>Аэронавигационное обслуживание воздушных судов на 2013-2014 года в городе Бишкек</t>
  </si>
  <si>
    <t>г.Бишкек</t>
  </si>
  <si>
    <t>52.23.12.30.00.00.00</t>
  </si>
  <si>
    <t xml:space="preserve">Аэронавигационное обслуживание воздушных судов на 2013-2014 года в воздушном пространстве Республики Узбекистан. </t>
  </si>
  <si>
    <t>33.11.14.20.15.00.00</t>
  </si>
  <si>
    <t>Техническое сопровождение и обслуживание тренажеров и полигонного оборудования</t>
  </si>
  <si>
    <t>Техподдержка и обслуживание виртуально-процедурных тренажеров Аеробус, Боинг, Эмбраер</t>
  </si>
  <si>
    <t>ежеквартально по факту оказания услуг</t>
  </si>
  <si>
    <t>Гостиничные услуги для организации участия пилотов в тренинге на 2013-2014гг.</t>
  </si>
  <si>
    <t>Франция, г. Тулуза</t>
  </si>
  <si>
    <t xml:space="preserve">100% по факту </t>
  </si>
  <si>
    <t>82.30.11.13.00.00.00</t>
  </si>
  <si>
    <t>Услуги по организации форума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</si>
  <si>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</si>
  <si>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 xml:space="preserve">Услуги по предоставлению обучения  курсу EASA Part 66 Cat B1.1 </t>
  </si>
  <si>
    <t>октябрь</t>
  </si>
  <si>
    <t>г. Мюнхен, Германия</t>
  </si>
  <si>
    <t>Услуги по предоставлению обучения для кадетов по управлению воздушными судами</t>
  </si>
  <si>
    <t>январь</t>
  </si>
  <si>
    <t xml:space="preserve"> По факту оказания услуг в течение 20 (двадцати) рабочих дней, с момента получения счета на оплату</t>
  </si>
  <si>
    <t>Ведение системы реестров держателей ценных бумаг</t>
  </si>
  <si>
    <t>43.21.10.16.00.10.00</t>
  </si>
  <si>
    <t>Услуги по прокладке телекоммуникаций</t>
  </si>
  <si>
    <t>Услуги, связанные с прокладкой телекоммуникационных линий здания, включая телефонные, телевизионные, спутниковые, компьютерные системы, оптоволоконнные кабели</t>
  </si>
  <si>
    <t>г.Амстердам, Нидерланды</t>
  </si>
  <si>
    <t>61.10.30.01.00.00.00</t>
  </si>
  <si>
    <t xml:space="preserve">Услуги по передаче данных </t>
  </si>
  <si>
    <t>Услуги по передаче данных по сетям телекоммуникационным проводным</t>
  </si>
  <si>
    <t>Услуги по передаче сообщений типа "Б"</t>
  </si>
  <si>
    <t>Казахстан, Страны 
ближнего и дальнего зарубежья</t>
  </si>
  <si>
    <t>Услуга использованию системы регистрации пассажиров</t>
  </si>
  <si>
    <t>Гонконг</t>
  </si>
  <si>
    <t>Расходы по СИТА, услуга прямого доступа к сети SITA (IP VPN)</t>
  </si>
  <si>
    <t>Расходы по СИТА, услуга доступа через сети SITA (Circuit)</t>
  </si>
  <si>
    <t>Расходы по СИТА, услуга доступа через сети SITA (ServiceNet)</t>
  </si>
  <si>
    <t>Расходы по СИТА, услуга подключения станции к сети SITA (Express IP)</t>
  </si>
  <si>
    <t>Расходы по СИТА, услуга подключения станции к сети SITA (MDNS at Airport)</t>
  </si>
  <si>
    <t>Расходы по СИТА, услуга подключения платформы к сети SITA (Cute MDNS)</t>
  </si>
  <si>
    <t>Расходы по СИТА, услуга пользования адресом Типа "Б"</t>
  </si>
  <si>
    <t>Расходы по СИТА, Трафик Типа "Б" (Type B traffic)</t>
  </si>
  <si>
    <t>Расходы по СИТА, услуга по использоваению Системы обмена сообщениями (Sitatex)</t>
  </si>
  <si>
    <t xml:space="preserve">Расходы по СИТА, услуги по содержанию и обслуживанию оборудования для системы регистрации и посадки пассажиров в международном аэропорту г. Франкфурт-на-Майне. </t>
  </si>
  <si>
    <t xml:space="preserve">г. Франкфурт-на-Майне. </t>
  </si>
  <si>
    <t>Услуги регистрации пассажиров</t>
  </si>
  <si>
    <t>г. Казань</t>
  </si>
  <si>
    <t>Услуги отправки телеграммы по окончанию регистрации пассажиров в локальной сети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</si>
  <si>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</si>
  <si>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</si>
  <si>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</si>
  <si>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 xml:space="preserve">Телекоммуникационные услуги </t>
  </si>
  <si>
    <t>январь-февраль</t>
  </si>
  <si>
    <t>Астана</t>
  </si>
  <si>
    <t>68.20.12.00.00.00.01</t>
  </si>
  <si>
    <t>Услуги по аренде офисных помещений</t>
  </si>
  <si>
    <t>аренда офиса, складских помещений, включая коммунальные услуги</t>
  </si>
  <si>
    <t>март</t>
  </si>
  <si>
    <t xml:space="preserve">ежемесячно по факту,
в течение 10-ти рабочих дней
</t>
  </si>
  <si>
    <t>35.12.10.10.00.00.00</t>
  </si>
  <si>
    <t xml:space="preserve">Услуги по передаче электрической энергии по национальной электрической сети </t>
  </si>
  <si>
    <t xml:space="preserve">Оказание услуг по передаче электрической энергии по национальной электрической сети системным оператором </t>
  </si>
  <si>
    <t>Услуги электроснабжения помещений в аэропорту города Кызылорда на 2013 год (Дневная ставка)</t>
  </si>
  <si>
    <t>г. Кызылорда</t>
  </si>
  <si>
    <t>68.20.12.00.00.00.07</t>
  </si>
  <si>
    <t>Услуги по аренде складских помещений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</si>
  <si>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</si>
  <si>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</si>
  <si>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</si>
  <si>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Услуги круглосуточной охраны объектов</t>
  </si>
  <si>
    <t>Услуги круглосуточной вооруженной охраны</t>
  </si>
  <si>
    <t>г. Атырау</t>
  </si>
  <si>
    <t>74.90.21.15.00.00.00</t>
  </si>
  <si>
    <t>Услуги информационного мониторинга</t>
  </si>
  <si>
    <t>Исследование и мониторинг в Интернете</t>
  </si>
  <si>
    <t>Био-математическая система моделирования утомляемости экипажей c услугой технической поддержки</t>
  </si>
  <si>
    <t>80.10.12.20.00.00.00</t>
  </si>
  <si>
    <t>Услуги по инкассации</t>
  </si>
  <si>
    <t>Услуги инкассации, пересчета, перечисления денежных средств и доставки ценностей в городе Москва</t>
  </si>
  <si>
    <t>Россия, г.Москва</t>
  </si>
  <si>
    <t xml:space="preserve">66.19.92.00.00.00.01
</t>
  </si>
  <si>
    <t xml:space="preserve">Услуги, связанные с заключением финансовых сделок и выполнением функций расчетной палаты </t>
  </si>
  <si>
    <t>Услуги по организации финансирования приобретения воздушного судна Эйрбас 320 в количестве 1 единицы</t>
  </si>
  <si>
    <t>Оплата процентного вознаграждения на ежеквартальной/ежемесячной основе в течение срока финансирования</t>
  </si>
  <si>
    <t xml:space="preserve">Услуги по организации финансирования приобретения воздушного судна Эйрбас 320 </t>
  </si>
  <si>
    <t>70.22.30.10.00.00.00</t>
  </si>
  <si>
    <t>Услуги консультационные по вопросам предпринимательства</t>
  </si>
  <si>
    <t>Услуги консультационные по вопросам предпринимательства, с оказанием управленческой и организационной поддержки</t>
  </si>
  <si>
    <t>Услуги поддержки в предоставления отчета по мониторингу по схеме торговли квотами на выброс (ETS)</t>
  </si>
  <si>
    <t>56.10.19.20.10.10.00</t>
  </si>
  <si>
    <t>Услуги по обеспечению питанием на воздушных судах</t>
  </si>
  <si>
    <t>Питание на борту г. Киев</t>
  </si>
  <si>
    <t>г.Киев</t>
  </si>
  <si>
    <t>С момента заключения договора до 31.12.2015г. включительно</t>
  </si>
  <si>
    <t>Для разработки и внедрения  системы грузоперевозок</t>
  </si>
  <si>
    <t>Услуги по наземному обслуживанию воздушных судов и пассажиров</t>
  </si>
  <si>
    <t>г. Дели, Индия</t>
  </si>
  <si>
    <t>Услуги по наземному обслуживанию воздушных судов и пассажиров в г. Ганновер</t>
  </si>
  <si>
    <t>г. Ганновер Германия</t>
  </si>
  <si>
    <t>Услуги по грузообслуживанию воздушных судов в г. Ганновер</t>
  </si>
  <si>
    <t>78.10.11.10.00.00.00</t>
  </si>
  <si>
    <t>Услуги по поиску руководящих работников</t>
  </si>
  <si>
    <t>Поиск руководящих работников для последующего найма</t>
  </si>
  <si>
    <t>Услуги рекрутингового агентства по поиску кандидата на позицию "Директор по обучению и стандартам производства полетов"</t>
  </si>
  <si>
    <t>Казахстан, г.Алматы</t>
  </si>
  <si>
    <t>78.10.11.11.00.00.00</t>
  </si>
  <si>
    <t>Услуги по поиску вспомогательного офисного персонала и других категорий работников</t>
  </si>
  <si>
    <t>Поиск вспомогательного офисного персонала и других категорий работников для последующего найма</t>
  </si>
  <si>
    <t>Услуги рекрутингового агентства по поиску кандидата на позицию «Менеджер инженерно-технического обеспечения»</t>
  </si>
  <si>
    <t>Услуги рекрутингового агентства по поиску кандидата на позицию «Консультант по интерьеру самолета»</t>
  </si>
  <si>
    <t>49.31.22.10.10.00.00</t>
  </si>
  <si>
    <t>Услуги по перевозкам внутригородские специальные пассажирские автобусами (автомобилями) по маршруту город-аэропорт или город-вокзал</t>
  </si>
  <si>
    <t>Перевозки внутригородские специальные пассажирские автобусами (автомобилями) по маршруту город-аэропорт или город-вокзал</t>
  </si>
  <si>
    <t>Услуга трансфера г. Алматы (аэропорт – гостиница – аэропорт)</t>
  </si>
  <si>
    <t>Услуга трансфера г. Астана (аэропорт – гостиница – аэропорт)</t>
  </si>
  <si>
    <t>г. Астана Казахстан</t>
  </si>
  <si>
    <t>49.39.32.10.00.00.00</t>
  </si>
  <si>
    <t>Услуги внутригородских и пригородных экскурсионных автобусов</t>
  </si>
  <si>
    <t>Услуги по организации и проведению обзорной экскурсии по г. Алматы</t>
  </si>
  <si>
    <t>Услуги по организации и проведению обзорной экскурсии по г. Астане</t>
  </si>
  <si>
    <t>52.10.19.20.13.00.00</t>
  </si>
  <si>
    <t xml:space="preserve">Транспортно-логистические услуги 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</si>
  <si>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</si>
  <si>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Услуги по  доставке мелкогабаритных грузов</t>
  </si>
  <si>
    <t>Страны СНГ, Ближний и альнее зарубежье</t>
  </si>
  <si>
    <t>77.33.12.14.00.00.00</t>
  </si>
  <si>
    <t>Услуги по аренде магнитных или оптических считывающих устройств</t>
  </si>
  <si>
    <t>Краткосрочная, среднесрочная или долгосрочная аренда (прокат) магнитных или оптических считывающих устройств</t>
  </si>
  <si>
    <t>Услуга использования считывателей паспортов</t>
  </si>
  <si>
    <t>77.39.14.10.00.00.00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</si>
  <si>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</si>
  <si>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</si>
  <si>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ЦП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</si>
  <si>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</si>
  <si>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</si>
  <si>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</si>
  <si>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82.19.12.00.00.10.00</t>
  </si>
  <si>
    <t>Услуги по составлению списков адресатов и рассылке материалов по ним</t>
  </si>
  <si>
    <t>Составление списков адресатов и рассылка материалов по ним</t>
  </si>
  <si>
    <t>Система по рассылке материалов</t>
  </si>
  <si>
    <t>Техническая  поддержка системы по рассылке материалов</t>
  </si>
  <si>
    <t>Услуги по обеспечению паспортного контроля убывающих пассажиров в г.Алматы</t>
  </si>
  <si>
    <t>Услуги по обеспечению паспортного контроля убывающих пассажиров в г.Астана</t>
  </si>
  <si>
    <t>Аренда помещений в г. Астана</t>
  </si>
  <si>
    <t>Услуги по читске топливных пятен на перроне на 2013-2014 гг.</t>
  </si>
  <si>
    <t>г. Пекин</t>
  </si>
  <si>
    <t>Услуги по обработке грузов в г.Актобе</t>
  </si>
  <si>
    <t>г.Актобе</t>
  </si>
  <si>
    <t>58.29.50.20.11.00.00</t>
  </si>
  <si>
    <t>Услуги по предоставлению лицензий на право использования  программ для управления базами данных</t>
  </si>
  <si>
    <t>Услуги по предоставлению лицензий на право использования  программ для управления базами данных,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</si>
  <si>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 xml:space="preserve">Доступ к Базе данных Ascend </t>
  </si>
  <si>
    <t>Наземное обсулживание в международном аэропорту г. Дели</t>
  </si>
  <si>
    <t>предоплата - 0, 100% по факту</t>
  </si>
  <si>
    <t>Услуги обслуживания убывающих пассажиров в аэропорту г. Гонконг на 2014-2018 гг.</t>
  </si>
  <si>
    <t>г. Гонконг</t>
  </si>
  <si>
    <t>Услуги по наземному обслуживанию в г. Санкт-Петербург</t>
  </si>
  <si>
    <t>Наземное обсулживание в международном аэропорту г.Лондон</t>
  </si>
  <si>
    <t>Авиационное обеспечение безопасности груза в г. Сеул, Корея</t>
  </si>
  <si>
    <t xml:space="preserve"> г. Сеул, Корея</t>
  </si>
  <si>
    <t>66.19.32.00.00.00.01</t>
  </si>
  <si>
    <t xml:space="preserve">Услуги по хранению </t>
  </si>
  <si>
    <t>Услуги по хранению</t>
  </si>
  <si>
    <t>Услуги по хранению и обработке грузов на СВХ (авиа) в г. Алматы.</t>
  </si>
  <si>
    <t>Услуги по хранению и обработке грузов на СВХ (Ж/д и авто)_ в г. Алматы.</t>
  </si>
  <si>
    <t>Услуги по хранению и обработке грузов на СВХ в г. Астана.</t>
  </si>
  <si>
    <t>Услуги по хранению и обработке грузов на СВХ в г. Атырау.</t>
  </si>
  <si>
    <t>82.92.10.12.00.00.00</t>
  </si>
  <si>
    <t>Услуги упаковочные</t>
  </si>
  <si>
    <t>Упаковывание продукции с использованием ящиков, палет (транспортные поддоны)</t>
  </si>
  <si>
    <t xml:space="preserve">Услуги обеспечения воздушного судна средствами пакетирования </t>
  </si>
  <si>
    <t>Услуги проживания экипажа и сотрудников в одноместных номерах гостиниц, Москва</t>
  </si>
  <si>
    <t>г. Москва</t>
  </si>
  <si>
    <t>Услуги проживания экипажа и сотрудников в двуместных номерах гостиниц, Москва</t>
  </si>
  <si>
    <t>Услуги проживания экипажа и сотрудников в одноместных номерах гостиниц, Хошимин</t>
  </si>
  <si>
    <t>г. Хошимин</t>
  </si>
  <si>
    <t>Услуги проживания экипажа и сотрудников в двуместных номерах гостиниц, Хошимин</t>
  </si>
  <si>
    <t>Услуги проживания экипажа и сотрудников в одноместных  номерах гостиниц, Амстердам</t>
  </si>
  <si>
    <t>г. Амстердам</t>
  </si>
  <si>
    <t>Услуги проживания экипажа и сотрудников в  двуместных номерах гостиниц, Амстердам</t>
  </si>
  <si>
    <t>Услуги проживания экипажа и сотрудников в одноместных номерах гостиниц, Сеул</t>
  </si>
  <si>
    <t>г. Сеул</t>
  </si>
  <si>
    <t>Услуги проживания экипажа и сотрудников в двуместных номерах гостиниц, Сеул</t>
  </si>
  <si>
    <t>Услуги проживания экипажа и сотрудников в одноместных  номерах гостиниц, Франкфурт</t>
  </si>
  <si>
    <t>Услуги проживания экипажа и сотрудников в двуместных номерах гостиниц, Франкфурт</t>
  </si>
  <si>
    <t>Услуги проживания экипажа и сотрудников в двуместных номерах гостиниц, Гонконг</t>
  </si>
  <si>
    <t>Услуги по обеспечению питанием пассажиров и экипажа  на борту для обеспечения рейсов из аэропорта г. Москва</t>
  </si>
  <si>
    <t>Россия, г. Москва</t>
  </si>
  <si>
    <t>Услуги по обеспечению питанием пассажиров и экипажа  на борту для  обеспечения рейсов из аэропорта г. Санкт-Петербург</t>
  </si>
  <si>
    <t>Россия, г. Санкт-Петербург</t>
  </si>
  <si>
    <t>62.01.11.60.20.00.00</t>
  </si>
  <si>
    <t>Услуги по внедрению информационных систем</t>
  </si>
  <si>
    <t xml:space="preserve">Услуги по внедрению и технической поддержке системы Электронный архив </t>
  </si>
  <si>
    <t>предоплата 50% от стоимости внедрения будетосуществлена после заключения договора. Оплата 50% от стоимости внедрения системы. 100% ежеквартальная предоплата за тех поддержку</t>
  </si>
  <si>
    <t>Услуги доступа к системе MyIdTravel</t>
  </si>
  <si>
    <t>96.09.19.90.15.00.00</t>
  </si>
  <si>
    <t>Услуги по составлению и публикации расписаний</t>
  </si>
  <si>
    <t>Составление и публикация расписаний компании</t>
  </si>
  <si>
    <t xml:space="preserve">Составление зимнего и летнего онлайн расписания </t>
  </si>
  <si>
    <t>100% в течении 10 дней с момента оказания услуги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</si>
  <si>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</si>
  <si>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</si>
  <si>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</si>
  <si>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Техническое обслуживание онлайн расписания и карты маршрутов</t>
  </si>
  <si>
    <t>Услуги по первоначальной подготовке и переподготовке пилотов на тип самолета Эмбраер 170/190 на 2014-2015 гг.</t>
  </si>
  <si>
    <t>г.Амстердам</t>
  </si>
  <si>
    <t>12.2013- 01.2014</t>
  </si>
  <si>
    <t>C-check ВС типа Boeing 757/Airbus 320</t>
  </si>
  <si>
    <t>Китай</t>
  </si>
  <si>
    <t>50% предоплата, 50% по факту выполнения работ</t>
  </si>
  <si>
    <t>D-check ВС типа Boeing 757/Airbus 320</t>
  </si>
  <si>
    <t>68.20.12.00.00.00.02</t>
  </si>
  <si>
    <t>Услуги по аренде производственного помещения</t>
  </si>
  <si>
    <t>Аренда помещения в г. Астана</t>
  </si>
  <si>
    <t>предоплата-100%, 0%- по факту</t>
  </si>
  <si>
    <t>Аренда офисных  помещений в г. Алматы</t>
  </si>
  <si>
    <t>Ежемесячно, по факту выполненных услуг до 10-го числа месяца, следующего за отчетным месяцем</t>
  </si>
  <si>
    <t>Передача и распределение электроэнергии в г. Астана</t>
  </si>
  <si>
    <t>Передача и распределение электроэнергии в г. Усть-Каменогорск</t>
  </si>
  <si>
    <t>г. Усть-Каменогорск</t>
  </si>
  <si>
    <t>62.02.30.45.00.00.00</t>
  </si>
  <si>
    <t>Услуги по сопровождению и технической поддержке информационной системы</t>
  </si>
  <si>
    <t>Услуги по технической поддержке системы управления доходами PROS на 2014-2016 гг</t>
  </si>
  <si>
    <t>предоплата - 100, 0% по факту</t>
  </si>
  <si>
    <t>43.21.10.16.14.10.00</t>
  </si>
  <si>
    <t>Услуги, связанные с прокладкой телекоммуникационных линий здания (оптоволоконные кабели)</t>
  </si>
  <si>
    <t xml:space="preserve">Расходы по СИТА, услуги связи с воздушными суднами  </t>
  </si>
  <si>
    <t>Услуги по контролю за пассажиропотоком - получению персональных данных пассажиров</t>
  </si>
  <si>
    <t>Индия, Международжный аэропорт г. Дели</t>
  </si>
  <si>
    <t>61.10.13.01.01.00.00</t>
  </si>
  <si>
    <t xml:space="preserve">Услуги частных сетей по предоставлению линий телекоммуникационных проводных </t>
  </si>
  <si>
    <t>Услуги частных сетей по предоставлению линий телекоммуникационных проводных, аренда местной и прямой линии связи</t>
  </si>
  <si>
    <t>Услуги аренды прямого провода</t>
  </si>
  <si>
    <t>61.10.53.02.00.00.00</t>
  </si>
  <si>
    <t>Услуги по распространению программ по инфраструктуре кабельной</t>
  </si>
  <si>
    <t>Услуги по подключению дополнительной точки в сети инфраструктуры кабельной на абонентской основе</t>
  </si>
  <si>
    <t xml:space="preserve">Услуги по предоставлению точки входа в сеть AFTN </t>
  </si>
  <si>
    <t>г. Астана, Аэропорт</t>
  </si>
  <si>
    <t>61.20.42.10.00.00.00</t>
  </si>
  <si>
    <t xml:space="preserve">Услуги по доступу к Интернету </t>
  </si>
  <si>
    <t xml:space="preserve">Услуги по доступу к Интернету широкополосному по сетям беспроводным </t>
  </si>
  <si>
    <t>Услуги по предоставлению доступа к сети Интернет в городе Павлодар</t>
  </si>
  <si>
    <t>Аэропорт г. Павлодар</t>
  </si>
  <si>
    <t>Услуги по предоставлению доступа к сети Интернет в городе Кызылорда</t>
  </si>
  <si>
    <t>Аэропорт г. Кызылорда</t>
  </si>
  <si>
    <t xml:space="preserve">Услуги по предоставлению доступа к сети Интернет в городе Джезказган </t>
  </si>
  <si>
    <t>Аэропорт г. Джезгазган</t>
  </si>
  <si>
    <t>61.90.10.07.00.00.00</t>
  </si>
  <si>
    <t>Услуги аренды IP каналов</t>
  </si>
  <si>
    <t>Аренда IP VPN каналов (выделенная линия)</t>
  </si>
  <si>
    <r>
      <t xml:space="preserve">Аренда 2 портов VPN, с </t>
    </r>
    <r>
      <rPr>
        <sz val="10"/>
        <color indexed="63"/>
        <rFont val="Times New Roman"/>
        <family val="1"/>
      </rPr>
      <t>пропускной способностью 10 Мбит/с</t>
    </r>
  </si>
  <si>
    <t>61.20.11.10.00.00.00</t>
  </si>
  <si>
    <t>Услуги мобильной связи</t>
  </si>
  <si>
    <t>Услуги мобильной связи - доступ и пользование</t>
  </si>
  <si>
    <t>Услуги предоставления сотовой связи</t>
  </si>
  <si>
    <t>Техническая поддержка хостинга корпоративного сайта</t>
  </si>
  <si>
    <t>Услуги по разработке, внедрению и технической поддержке Системы управления безопасностью и гарантии качества</t>
  </si>
  <si>
    <t>15% предоплата после заключения договора, 35% постоплата после внедрения системы, 50% постоплата по истечении 3-х месяцев успешной операционной деятельности системы. 100% ежеквартальная предоплата за техническую поддержку</t>
  </si>
  <si>
    <t>62.09.20.20.90.00.00</t>
  </si>
  <si>
    <t>Услуги по пользованию программными продуктами, находящимся в удаленном доступе</t>
  </si>
  <si>
    <t>Услуги по пользованию программным продуктом Airman web</t>
  </si>
  <si>
    <t>100% ежегодная предоплата</t>
  </si>
  <si>
    <t>Внедрение и техническая поддержка  системы для сбора, обработки и использования полетных данных, полученных с воздушных суднов</t>
  </si>
  <si>
    <t>15% предоплата после заключения договора, 35% по факту, после внедрения системы, 50% по факту по истечении 3-х месяцев успешной операционной деятельности системы. 100% ежеквартальная предоплата за техническую поддержку</t>
  </si>
  <si>
    <t>Система по планированию коммерческого расписания с услугами внедрения и технической поддержки</t>
  </si>
  <si>
    <t>Оплата 5% от стоимости внедрения будет осуществлена после заключения контракта (в течение 30 дней); Оплата 20% от стоимости внедрения каждого модуля системы будет осуществлена после завершения внедрения каждого модуля и предоставления его для тестирования; Оплата остаточной стоимости внедрения для каждого модуля системы будет произведена по истечении 3-х месяцев успешной операционной деятельности в соответствующем модуле системы. Оплата за услуги технической поддержки будет осуществляться ежемесячно.</t>
  </si>
  <si>
    <t>Система по оперативному управлению с услугами внедрения и технической поддержки</t>
  </si>
  <si>
    <t>Система для отслеживания рейсов авиакомпании с услугами внедрения и технической поддержки</t>
  </si>
  <si>
    <t>Система по планированию технического обслуживания воздушных судов с услугами внедрения и технической поддержки</t>
  </si>
  <si>
    <t>Система по планированию экипажа авиакомпании с услугами внедрения и технической поддержки</t>
  </si>
  <si>
    <t>Доп соглашение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</si>
  <si>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</si>
  <si>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</si>
  <si>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</si>
  <si>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</si>
  <si>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</si>
  <si>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</si>
  <si>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</si>
  <si>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</si>
  <si>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</si>
  <si>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</si>
  <si>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</si>
  <si>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</si>
  <si>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</si>
  <si>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</si>
  <si>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</si>
  <si>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</si>
  <si>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</si>
  <si>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</si>
  <si>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</si>
  <si>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</si>
  <si>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</si>
  <si>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</si>
  <si>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</si>
  <si>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</si>
  <si>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</si>
  <si>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</si>
  <si>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</si>
  <si>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</si>
  <si>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</si>
  <si>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</si>
  <si>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</si>
  <si>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</si>
  <si>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</si>
  <si>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</si>
  <si>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</si>
  <si>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</si>
  <si>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</si>
  <si>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</si>
  <si>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</si>
  <si>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</si>
  <si>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</si>
  <si>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</si>
  <si>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</si>
  <si>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</si>
  <si>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</si>
  <si>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</si>
  <si>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</si>
  <si>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</si>
  <si>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</si>
  <si>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</si>
  <si>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</si>
  <si>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</si>
  <si>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</si>
  <si>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</si>
  <si>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</si>
  <si>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</si>
  <si>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</si>
  <si>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</si>
  <si>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</si>
  <si>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</si>
  <si>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</si>
  <si>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</si>
  <si>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</si>
  <si>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</si>
  <si>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</si>
  <si>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</si>
  <si>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</si>
  <si>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</si>
  <si>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</si>
  <si>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</si>
  <si>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</si>
  <si>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</si>
  <si>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</si>
  <si>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</si>
  <si>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</si>
  <si>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</si>
  <si>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</si>
  <si>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</si>
  <si>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</si>
  <si>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</si>
  <si>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</si>
  <si>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</si>
  <si>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</si>
  <si>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</si>
  <si>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</si>
  <si>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</si>
  <si>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</si>
  <si>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</si>
  <si>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</si>
  <si>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</si>
  <si>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</si>
  <si>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</si>
  <si>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</si>
  <si>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</si>
  <si>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</si>
  <si>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</si>
  <si>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</si>
  <si>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</si>
  <si>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</si>
  <si>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</si>
  <si>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</si>
  <si>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</si>
  <si>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</si>
  <si>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</si>
  <si>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</si>
  <si>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</si>
  <si>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</si>
  <si>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</si>
  <si>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</si>
  <si>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</si>
  <si>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</si>
  <si>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</si>
  <si>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</si>
  <si>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</si>
  <si>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</si>
  <si>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</si>
  <si>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</si>
  <si>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</si>
  <si>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</si>
  <si>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</si>
  <si>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</si>
  <si>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</si>
  <si>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</si>
  <si>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</si>
  <si>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</si>
  <si>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</si>
  <si>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</si>
  <si>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</si>
  <si>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</si>
  <si>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</si>
  <si>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</si>
  <si>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</si>
  <si>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</si>
  <si>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</si>
  <si>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</si>
  <si>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</si>
  <si>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</si>
  <si>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</si>
  <si>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</si>
  <si>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</si>
  <si>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</si>
  <si>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</si>
  <si>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</si>
  <si>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</si>
  <si>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</si>
  <si>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</si>
  <si>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</si>
  <si>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</si>
  <si>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</si>
  <si>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</si>
  <si>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</si>
  <si>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</si>
  <si>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</si>
  <si>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</si>
  <si>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</si>
  <si>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</si>
  <si>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</si>
  <si>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</si>
  <si>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</si>
  <si>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</si>
  <si>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</si>
  <si>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</si>
  <si>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</si>
  <si>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</si>
  <si>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</si>
  <si>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</si>
  <si>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</si>
  <si>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</si>
  <si>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</si>
  <si>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</si>
  <si>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</si>
  <si>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</si>
  <si>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</si>
  <si>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</si>
  <si>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по протоколу</t>
  </si>
  <si>
    <t>22 Р</t>
  </si>
  <si>
    <t>23 Р</t>
  </si>
  <si>
    <t>Итого:</t>
  </si>
  <si>
    <t xml:space="preserve">52.23.11.19.10.00.00 </t>
  </si>
  <si>
    <t>Доступ к системе регистрации пассажиров MUSE at ICN Airport</t>
  </si>
  <si>
    <t>Президент   АО "Эйр Астана"                                                П. Фостер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</si>
  <si>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</si>
  <si>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</si>
  <si>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</si>
  <si>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</si>
  <si>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</si>
  <si>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</si>
  <si>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</si>
  <si>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</si>
  <si>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</si>
  <si>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</si>
  <si>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</si>
  <si>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</si>
  <si>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</si>
  <si>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</si>
  <si>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</si>
  <si>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</si>
  <si>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</si>
  <si>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</si>
  <si>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</si>
  <si>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</si>
  <si>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</si>
  <si>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</si>
  <si>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</si>
  <si>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</si>
  <si>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</si>
  <si>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</si>
  <si>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</si>
  <si>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</si>
  <si>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</si>
  <si>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</si>
  <si>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</si>
  <si>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  <charset val="204"/>
      </rPr>
      <t xml:space="preserve">По работам и услугам заполняется по суммам, выделенным для каждого года </t>
    </r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</si>
  <si>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</si>
  <si>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</si>
  <si>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</si>
  <si>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</si>
  <si>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</si>
  <si>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85.53.12.10.00.00.00</t>
  </si>
  <si>
    <t>Услуги школ подготовки летного персонала</t>
  </si>
  <si>
    <t>64.19.14.50.30.00.00</t>
  </si>
  <si>
    <t>Услуги по ведению системы реестров держателей ценных бумаг</t>
  </si>
  <si>
    <t>52.23.19.50.20.10.00</t>
  </si>
  <si>
    <t>Услуги по грузообслуживанию в области воздушного транспорта</t>
  </si>
  <si>
    <t>Комплекс услуг по грузообслуживанию в области воздушного транспорта</t>
  </si>
  <si>
    <t>210 У</t>
  </si>
  <si>
    <t>Услуги фиксированной местной, междугородней, международной телефонной связи  - доступ и пользование</t>
  </si>
  <si>
    <t>Услуги телефонии, поьлзование Business Trunk</t>
  </si>
  <si>
    <t>Апрель</t>
  </si>
  <si>
    <t>100% по фату оказания услуг</t>
  </si>
  <si>
    <t>Конструкция для дополнения кресел воздушного судна</t>
  </si>
  <si>
    <t>Встроенные воздушные подушки, с электронным контролем распределения воздушного потока и устанавливаемые под обивочной тканью на спинке и сидении кресла</t>
  </si>
  <si>
    <t>Ковер текстильный тканый</t>
  </si>
  <si>
    <t>Ворсовые тканые ковры, машинного производства из прочих материалов, в том числе из смешанных волокон. Ковры «вильтон». Имеют прочную тяжелую грунтовую ткань, покрытую ворсом. Прочих размеров</t>
  </si>
  <si>
    <t>Трудоемкое текущее обслуживание воздушного судна (C-check, замена шасси, замена двигателя, фюзеляжные работы и др.)</t>
  </si>
  <si>
    <t>211 У</t>
  </si>
  <si>
    <t>Услуги по технической поддержки системы MicroStrategy</t>
  </si>
  <si>
    <t>ежегодная 100% предоплата</t>
  </si>
  <si>
    <t>исключена</t>
  </si>
  <si>
    <t>94.11.10.13.00.00.00</t>
  </si>
  <si>
    <t>Услуги по распространению информации</t>
  </si>
  <si>
    <t>Услуги по размещению информации о стоимости провозки багажа за каждого пассажира</t>
  </si>
  <si>
    <t>Услуги по предоставлению хостинга</t>
  </si>
  <si>
    <t>212 У</t>
  </si>
  <si>
    <t>213 У</t>
  </si>
  <si>
    <t>214 У</t>
  </si>
  <si>
    <t>Аренда офисных  помеще ний в г. Астана</t>
  </si>
  <si>
    <t>215 У</t>
  </si>
  <si>
    <t>216 У</t>
  </si>
  <si>
    <t>Услуги по обеспечению питанием пассажиров и экипажа  на борту для обеспечения рейсов из аэропорта г. Пекин</t>
  </si>
  <si>
    <t>Услуги по обеспечению питанием пассажиров и экипажа  на борту для обеспечения рейсов из аэропорта г. Гонконг</t>
  </si>
  <si>
    <t>Май</t>
  </si>
  <si>
    <t>Китай, г. Пекин</t>
  </si>
  <si>
    <t>Китай, г. Гонконг</t>
  </si>
  <si>
    <t>217 У</t>
  </si>
  <si>
    <t>Услуги по использованию платформы CUTE для регистрации пассажиров</t>
  </si>
  <si>
    <t>Китай, г. Урумчи</t>
  </si>
  <si>
    <t>июнь</t>
  </si>
  <si>
    <t>июль</t>
  </si>
  <si>
    <t>август</t>
  </si>
  <si>
    <t>сентябрь</t>
  </si>
  <si>
    <t>ноябрь-декабрь</t>
  </si>
  <si>
    <t>декабрь</t>
  </si>
  <si>
    <t>ноябрь</t>
  </si>
  <si>
    <t>май</t>
  </si>
  <si>
    <t xml:space="preserve">июнь </t>
  </si>
  <si>
    <t xml:space="preserve">июль </t>
  </si>
  <si>
    <t xml:space="preserve">ноябрь </t>
  </si>
  <si>
    <t xml:space="preserve">сентябрь </t>
  </si>
  <si>
    <t>Октябрь</t>
  </si>
  <si>
    <t xml:space="preserve">Сентябрь </t>
  </si>
  <si>
    <t xml:space="preserve">ноябрь-декабрь </t>
  </si>
  <si>
    <t xml:space="preserve">Январь </t>
  </si>
  <si>
    <t xml:space="preserve">январь-февраль </t>
  </si>
  <si>
    <t xml:space="preserve">сентябрь-октябрь </t>
  </si>
  <si>
    <t xml:space="preserve">декабрь </t>
  </si>
  <si>
    <t xml:space="preserve">апрель-май </t>
  </si>
  <si>
    <t>Август</t>
  </si>
  <si>
    <t xml:space="preserve">Февраль </t>
  </si>
  <si>
    <t xml:space="preserve">Апрель </t>
  </si>
  <si>
    <t xml:space="preserve">Июль </t>
  </si>
  <si>
    <t xml:space="preserve">Июнь </t>
  </si>
  <si>
    <t xml:space="preserve">Октябрь </t>
  </si>
  <si>
    <t xml:space="preserve">январь- апрель </t>
  </si>
  <si>
    <t xml:space="preserve">февраль </t>
  </si>
  <si>
    <t xml:space="preserve">июнь-июль </t>
  </si>
  <si>
    <t xml:space="preserve">Май  </t>
  </si>
  <si>
    <t xml:space="preserve">август </t>
  </si>
  <si>
    <t>Сентябрь</t>
  </si>
  <si>
    <t xml:space="preserve">Ноябрь </t>
  </si>
  <si>
    <t>Ноябрь</t>
  </si>
  <si>
    <t xml:space="preserve">февраль-март </t>
  </si>
  <si>
    <t xml:space="preserve">Май </t>
  </si>
  <si>
    <t xml:space="preserve">январь </t>
  </si>
  <si>
    <t xml:space="preserve">январь- февраль </t>
  </si>
  <si>
    <t xml:space="preserve">ноябрь- декабрь </t>
  </si>
  <si>
    <t xml:space="preserve">сентябрь- октябрь </t>
  </si>
  <si>
    <t xml:space="preserve">февраль- март </t>
  </si>
  <si>
    <t xml:space="preserve">декабрь  </t>
  </si>
  <si>
    <t xml:space="preserve">Декабрь - Январь </t>
  </si>
  <si>
    <t xml:space="preserve">апрель </t>
  </si>
  <si>
    <t xml:space="preserve">март </t>
  </si>
  <si>
    <t xml:space="preserve">Декабрь-Январь </t>
  </si>
  <si>
    <t xml:space="preserve">Декабрь- Январь </t>
  </si>
  <si>
    <t xml:space="preserve">Февраль - март </t>
  </si>
  <si>
    <t>Услуги по технической поддержке информационной системы Q-Pulse</t>
  </si>
  <si>
    <t>218 У</t>
  </si>
  <si>
    <t>г. Алматы, ул.Закарпатская 4А</t>
  </si>
  <si>
    <t>219 У</t>
  </si>
  <si>
    <t>АО Эйр Астана</t>
  </si>
  <si>
    <t>Нидерланды, г. Амстердам</t>
  </si>
  <si>
    <t>Услуги по передаче данных и доступу к Интернету</t>
  </si>
  <si>
    <t>220 У</t>
  </si>
  <si>
    <t>Услуги по доступу к Интернету</t>
  </si>
  <si>
    <t>Услуги по доступу к Интернету широкополосному по сетям беспроводным</t>
  </si>
  <si>
    <t>221 У</t>
  </si>
  <si>
    <t xml:space="preserve">май-июнь </t>
  </si>
  <si>
    <t>Аэропорт г. Алматы</t>
  </si>
  <si>
    <t>Аэропорт г. Астана</t>
  </si>
  <si>
    <t>по факту</t>
  </si>
  <si>
    <t>32-1 У</t>
  </si>
  <si>
    <t>33-1 У</t>
  </si>
  <si>
    <t>уменьшена на 33-1 У, согласно договору</t>
  </si>
  <si>
    <t>уменьшена на 32-1 У, согласно договору</t>
  </si>
  <si>
    <t>222 У</t>
  </si>
  <si>
    <t>Аренда помещения для офиса продаж в г. Атырау</t>
  </si>
  <si>
    <t>100% авансовым платежом</t>
  </si>
  <si>
    <t>223 У</t>
  </si>
  <si>
    <t>Аренда помеще  ния в г. Астана (369,8 кв.м.)</t>
  </si>
  <si>
    <t>224 У</t>
  </si>
  <si>
    <t>Услуги телефонии в терминале аэропорта г.Алматы</t>
  </si>
  <si>
    <t>г. Алматы</t>
  </si>
  <si>
    <t>225 У</t>
  </si>
  <si>
    <t xml:space="preserve">услуг по внедрению и технической поддержке системы управления технической документацией </t>
  </si>
  <si>
    <t>предоплата 30% после заключения договора, 70 % оплата по факту оказания услуг. 100% ежеквартальная предоплата за техническую поддержку</t>
  </si>
  <si>
    <t>24 Р</t>
  </si>
  <si>
    <t xml:space="preserve">Выполнение технического обслуживания по форме C-Check воздушных судов типа  Embraer 190
</t>
  </si>
  <si>
    <t>Амман, Иордания</t>
  </si>
  <si>
    <t xml:space="preserve">50% предоплата; 50% по факту </t>
  </si>
  <si>
    <t>226 У</t>
  </si>
  <si>
    <t>Аренда офисных  помещений в г. Алматы (410 кв.м.)</t>
  </si>
  <si>
    <t>25 Р</t>
  </si>
  <si>
    <t>26 Р</t>
  </si>
  <si>
    <t>Текущий ремонт двигателей типа RB 211, устанавливаемых на ВС Boeing 757</t>
  </si>
  <si>
    <t>Текущий ремонт двигателей типа RB 211, устанавливаемых на ВС Boeing 758</t>
  </si>
  <si>
    <t>Предоплата 80%, остаток 20% по факту</t>
  </si>
  <si>
    <t>27 Р</t>
  </si>
  <si>
    <t>28 Р</t>
  </si>
  <si>
    <t>22.11.99.50.10.10.00</t>
  </si>
  <si>
    <t>Работы по реставрации авиационных шин</t>
  </si>
  <si>
    <t xml:space="preserve">Работы по реставрации  шин воздушных судов типа Airbus A320/A321, Boeing 757-200/ 767-300; </t>
  </si>
  <si>
    <t>Работы по реставрации  шин воздушных судов типа Embraer E190</t>
  </si>
  <si>
    <t xml:space="preserve"> Страны ближнего и дальнего зарубежья.</t>
  </si>
  <si>
    <t>в течение 30 (тридцати) банковских дней после выполнения работ</t>
  </si>
  <si>
    <t>227 У</t>
  </si>
  <si>
    <t>78.10.11.11.10.20.00</t>
  </si>
  <si>
    <t>Услуги по подбору и оценке персонала</t>
  </si>
  <si>
    <t>Услуги агентств, владеющих собственной международной базой данных, по оценке, подбору и управлению квалифицированными опытными пилотами КВС, ВП, инструкторами-экзаменаторами, пилотами - инструкторами, линейными инструкторами с высоким международным рейтингом</t>
  </si>
  <si>
    <t>Ежемесячно, по предоплате: до 20 числа месяца, в котором услуги будут оказаны</t>
  </si>
  <si>
    <t>предоплата - 0%, 100% по факту</t>
  </si>
  <si>
    <t>227-1 У</t>
  </si>
  <si>
    <t>228 У</t>
  </si>
  <si>
    <t>Аэропортовые услуги в международном аэропорту г.Сеул</t>
  </si>
  <si>
    <t>100% по факту</t>
  </si>
  <si>
    <t>229 У</t>
  </si>
  <si>
    <t>230 У</t>
  </si>
  <si>
    <t>231 У</t>
  </si>
  <si>
    <t>232 У</t>
  </si>
  <si>
    <t>233 У</t>
  </si>
  <si>
    <t>56.10.19.20.10.20.00</t>
  </si>
  <si>
    <t>Услуги по обеспечению питанием пассажиров с задержанных рейсов</t>
  </si>
  <si>
    <t>Услуги по обеспечению питанием пассажиров с задержанных рейсов в г. Санкт-Петербург</t>
  </si>
  <si>
    <t>Услуги по обеспечению питанием пассажиров с задержанных рейсов в г. Москва</t>
  </si>
  <si>
    <t>Услуги по обеспечению питанием пассажиров с задержанных рейсов в г. Стамбул</t>
  </si>
  <si>
    <t>Транспортные услуги в г. Урумчи</t>
  </si>
  <si>
    <t>Услуги по обеспечению питанием пассажиров с задержанных рейсов в г.Тбилиси</t>
  </si>
  <si>
    <t>Россия г.Санкт-Петербург</t>
  </si>
  <si>
    <t>Россия г.Москва</t>
  </si>
  <si>
    <t>Турция, г.Стамбул</t>
  </si>
  <si>
    <t>Китай, г.Урумчи</t>
  </si>
  <si>
    <t>Грузия, г. Тбилиси</t>
  </si>
  <si>
    <t>234 У</t>
  </si>
  <si>
    <t>235 У</t>
  </si>
  <si>
    <t>52.23.19.00.00.00.00</t>
  </si>
  <si>
    <t>Услуги по восстановлению и возмещению багажа</t>
  </si>
  <si>
    <t>Услуги по восстановлению и возмещению багажа в г. Стамбул</t>
  </si>
  <si>
    <t>Услуги по доставке багажа в г. Стамбул</t>
  </si>
  <si>
    <t>Услуги по использованию платформы для регистрации пассажиров</t>
  </si>
  <si>
    <t>236 У</t>
  </si>
  <si>
    <t>Июнь</t>
  </si>
  <si>
    <t>234-1 У</t>
  </si>
  <si>
    <t>237 У</t>
  </si>
  <si>
    <t>Аренда помещения для офиса продаж в г. Астана (126,2 кв.м.)</t>
  </si>
  <si>
    <t>ежеквартально авансовым платежом в течение 10 календарных дней</t>
  </si>
  <si>
    <t>26-1 Р</t>
  </si>
  <si>
    <t>уменьшена на 26-1 Р</t>
  </si>
  <si>
    <t>25.73.60.00.00.17.01.01.1</t>
  </si>
  <si>
    <t>Комплект инструментов</t>
  </si>
  <si>
    <t>комплект инструментов для ремонта и технического обслуживания воздушного судна</t>
  </si>
  <si>
    <t>69.10.19.10.00.00.00</t>
  </si>
  <si>
    <t>Услуги юридические</t>
  </si>
  <si>
    <t>Услуги юридические, связанные с подготовкой и оформлением документов</t>
  </si>
  <si>
    <t>Услуги по юридическому сопровождению сделок операционного лизинга на 2014-2016 гг.</t>
  </si>
  <si>
    <t>238 У</t>
  </si>
  <si>
    <t>239 У</t>
  </si>
  <si>
    <t>61.20.50.20.00.00.00</t>
  </si>
  <si>
    <t>Услуги облачного сервиса по предоставлению программного обеспечения для пользования</t>
  </si>
  <si>
    <t>Услуги по внедрению системы аукционного повышения класса обслуживания пассажиров</t>
  </si>
  <si>
    <t>240 У</t>
  </si>
  <si>
    <t>Услуги по грузообслуживанию воздушных судов в г.Дели</t>
  </si>
  <si>
    <t>г.Дели</t>
  </si>
  <si>
    <t>241 У</t>
  </si>
  <si>
    <t>242 У</t>
  </si>
  <si>
    <t>Услуги по операционному лизингу воздушного судна Airbus 321 (MSN1042)</t>
  </si>
  <si>
    <t>Услуги по операционному лизингу воздушного судна Airbus 321 (MSN1204)</t>
  </si>
  <si>
    <t xml:space="preserve">Республика Казахстан </t>
  </si>
  <si>
    <t>243 У</t>
  </si>
  <si>
    <t>Малайзия, г. Куала Лумпур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</si>
  <si>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</si>
  <si>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</si>
  <si>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</si>
  <si>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</si>
  <si>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</si>
  <si>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</si>
  <si>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</si>
  <si>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</si>
  <si>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</si>
  <si>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</si>
  <si>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</si>
  <si>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</si>
  <si>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</si>
  <si>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</si>
  <si>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</si>
  <si>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</si>
  <si>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</si>
  <si>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</si>
  <si>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</si>
  <si>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</si>
  <si>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</si>
  <si>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Гостиничные услуги в г. Алматы
(одноместный стандартный номер в пятизвездочной гостинице)</t>
  </si>
  <si>
    <t>Гостиничные услуги в г. Алматы
(двухместный/с раздельными кроватями  стандартный номер в пятизвездочной гостинице)</t>
  </si>
  <si>
    <t>Гостиничные услуги в г. Алматы
(одноместный стандартный номер в четырехзвездочной гостинице)</t>
  </si>
  <si>
    <t>Гостиничные услуги в г. Алматы
(двухместный/с раздельными кроватями  стандартный номер в четырехзвездочной гостинице)</t>
  </si>
  <si>
    <t>Гостиничные услуги в г. Алматы
(одноместный стандартный номер в трехзвездочной гостинице)</t>
  </si>
  <si>
    <t>Гостиничные услуги в г. Алматы
(двухместный/с раздельными кроватями  стандартный номер в трехзвездочной гостинице)</t>
  </si>
  <si>
    <t xml:space="preserve">Гостиничные услуги в г. Алматы
(двухместный стандартный номер  в гостиничном комплексе без звезд)
</t>
  </si>
  <si>
    <t xml:space="preserve">Гостиничные услуги в г. Астане
(улучшенный номер в пятизвездочной гостинице)
</t>
  </si>
  <si>
    <t xml:space="preserve">Гостиничные услуги в г. Астане
(одноместный стандартный номер в пятизвездочной гостинице)
</t>
  </si>
  <si>
    <t xml:space="preserve">Гостиничные услуги в г. Астане
(двухместный/с раздельными кроватями  стандартный номер в пятизвездочной гостинице)
</t>
  </si>
  <si>
    <t>Гостиничные услуги в г. Астане
(одноместный стандартный номер в четырехзвездочной гостинице)</t>
  </si>
  <si>
    <t>Гостиничные услуги в г. Астане
(двухместный/с раздельными кроватями  стандартный номер в четырехзвездочной гостинице)</t>
  </si>
  <si>
    <t>Гостиничные услуги в г. Астане
(одноместный стандартный номер в трехзвездочной гостинице)</t>
  </si>
  <si>
    <t>Гостиничные услуги в г. Астане
(двухместный/с раздельными кроватями  стандартный номер в трехзвездочной гостинице)</t>
  </si>
  <si>
    <t>49.39.12.10.00.00.00</t>
  </si>
  <si>
    <t>Услуги по перевозкам междугородные специальные пассажирские автобусами (автомобилями) между городом и аэропортом или вокзалом в другом населенном пункте, подчиняющиеся расписанию</t>
  </si>
  <si>
    <t>Перевозки междугородные специальные пассажирские автобусами (автомобилями) между городом и аэропортом или вокзалом в другом населенном пункте, подчиняющиеся расписанию</t>
  </si>
  <si>
    <t>79.90.20.10.00.00.00</t>
  </si>
  <si>
    <t xml:space="preserve"> Услуги туристические экскурсионные</t>
  </si>
  <si>
    <t>Экскурсионные туристические услуги</t>
  </si>
  <si>
    <t xml:space="preserve">Услуги по организации и проведению ознакомительных туров по городу Алматы и Алматинской области </t>
  </si>
  <si>
    <t xml:space="preserve">Услуги по организации и проведению ознакомительных туров в Акмолинской области  </t>
  </si>
  <si>
    <t xml:space="preserve">Гостиничные услуги в г. Алматы (улучшенный номер в пятизвездочной гостинице)
</t>
  </si>
  <si>
    <t xml:space="preserve">г. Алматы </t>
  </si>
  <si>
    <t xml:space="preserve">г. Астана </t>
  </si>
  <si>
    <t>265 У</t>
  </si>
  <si>
    <t>Транзит (пользование кабеля) электроэнергии аэропорта г. Усть-Каменогорск</t>
  </si>
  <si>
    <t>266 У</t>
  </si>
  <si>
    <t>Услуги по использованию платформы для регистрации пассажиров в г. Душанбе</t>
  </si>
  <si>
    <t>267 У</t>
  </si>
  <si>
    <t>61.10.43.01.01.00.00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</si>
  <si>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</si>
  <si>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 в г. Актау</t>
  </si>
  <si>
    <t>Аэропорт г.Актау</t>
  </si>
  <si>
    <t>ежемесячно 100% по факту</t>
  </si>
  <si>
    <t>268 У</t>
  </si>
  <si>
    <t>269 У</t>
  </si>
  <si>
    <t>96.09.19.90.50.00.00</t>
  </si>
  <si>
    <t>Услуга по обеспечению запчастями и ремонтными деталями воздушных судов</t>
  </si>
  <si>
    <t>Услуга по обеспечению  запчастями и ремонтными деталями воздушных судов</t>
  </si>
  <si>
    <t>Техническое обеспечение запчастями и поддержка ВС В 757 -767</t>
  </si>
  <si>
    <t>Техническое обеспечение запчастями и поддержка ВС А 320 -321</t>
  </si>
  <si>
    <t>Алматы, Страны Ближнего и Дальнего Зарубежья</t>
  </si>
  <si>
    <t xml:space="preserve">Услуги по аэропортовому обслуживанию ВС </t>
  </si>
  <si>
    <t>270 У</t>
  </si>
  <si>
    <t>Услуги телефонии в офисе ДАМУ</t>
  </si>
  <si>
    <t>август-сентябрь</t>
  </si>
  <si>
    <t>271 У</t>
  </si>
  <si>
    <t xml:space="preserve">Услуги по наземному обслуживанию ВС </t>
  </si>
  <si>
    <t>272 У</t>
  </si>
  <si>
    <t xml:space="preserve">Аэропортовые услуги в международном аэропорту г. Лондон </t>
  </si>
  <si>
    <t>273 У</t>
  </si>
  <si>
    <t>ОАЭ, Дубаи</t>
  </si>
  <si>
    <t>274 У</t>
  </si>
  <si>
    <t>Услуги по обеспечению питанием пассажиров и экипажа  на борту для обеспечения рейсов из аэропорта г. Дубаи</t>
  </si>
  <si>
    <t>275 У</t>
  </si>
  <si>
    <t>Услуги по обслуживанию пассажиров в бизнес-зале аэропорта в г.Дели</t>
  </si>
  <si>
    <t>276 У</t>
  </si>
  <si>
    <t>Услуги по обслуживанию пассажиров в бизнес-зале аэропорта в г.Лондон</t>
  </si>
  <si>
    <t>г. Лондон, Великобритания</t>
  </si>
  <si>
    <t>277 У</t>
  </si>
  <si>
    <t>Услуги по обслуживанию пассажиров в бизнес-зале аэропорта в г.Дубаи</t>
  </si>
  <si>
    <t>г. Дубаи, ОАЭ</t>
  </si>
  <si>
    <t>214-1 У</t>
  </si>
  <si>
    <t>Аренда офисных  помеще ний в г. Астана (308,05 кв.м)</t>
  </si>
  <si>
    <t>278 У</t>
  </si>
  <si>
    <t>279 У</t>
  </si>
  <si>
    <t>Услуги по обслуживанию пассажиров в бизнес-зале аэропорта в г.Абу-Даби</t>
  </si>
  <si>
    <t>г.Абу-Даби, ОАЭ</t>
  </si>
  <si>
    <t>280 У</t>
  </si>
  <si>
    <t>Аэропортовые услуги в международном аэропорту г. Дубаи</t>
  </si>
  <si>
    <t>г.Дубаи, ОАЭ</t>
  </si>
  <si>
    <t>281 У</t>
  </si>
  <si>
    <t>282 У</t>
  </si>
  <si>
    <t>237-1 У</t>
  </si>
  <si>
    <t xml:space="preserve">Услуги по техническому сопровождению электронной очереди Nomad </t>
  </si>
  <si>
    <t>г. Алматы, пр-т Аль-Фараби, 19, павильон 2Б, бизнес-центр «Нурлы Тау».</t>
  </si>
  <si>
    <t>г. Астана, мкр. Самал, 12. Бизнес-центр «Астана Тауэр»</t>
  </si>
  <si>
    <t>ежемесячно 100% по факту оказания услуг</t>
  </si>
  <si>
    <t>283 У</t>
  </si>
  <si>
    <t>284 У</t>
  </si>
  <si>
    <t>Услуги телефонии в терминале аэропорта г.Дели</t>
  </si>
  <si>
    <t>Индия, г.Дели</t>
  </si>
  <si>
    <t>285 У</t>
  </si>
  <si>
    <t>Услуги по наземному обслуживанию ВС в аэропорту Абу-Даби</t>
  </si>
  <si>
    <t>OAE, 
Абу-Даби</t>
  </si>
  <si>
    <t>октябрь- ноябрь</t>
  </si>
  <si>
    <t>286 У</t>
  </si>
  <si>
    <t>Услуги по обеспечению питанием пассажиров с задержанных рейсов в г. Дубаи</t>
  </si>
  <si>
    <t>287 У</t>
  </si>
  <si>
    <t>Услуги аэронавигационного обслуживания</t>
  </si>
  <si>
    <t>Услуги аэронавигации в зоне аэродрома; услуги аэронавигации верхнего воздушного пространства</t>
  </si>
  <si>
    <t>Услуги аэронавигации в зоне аэродрома; услуги аэронавигации верхнего воздушного пространства на территории Китай</t>
  </si>
  <si>
    <t>288 У</t>
  </si>
  <si>
    <t>Услуга для удобства пассажиров бизнес класса по прохождению досмотра без очереди</t>
  </si>
  <si>
    <t>289 У</t>
  </si>
  <si>
    <t>290 У</t>
  </si>
  <si>
    <t xml:space="preserve">Услуги гостиниц </t>
  </si>
  <si>
    <t>Одноместный стандартный номер в четырехзвездочной гостинице в г.Урумчи</t>
  </si>
  <si>
    <t>Двухместный стандартный номер в четырехзвездочной гостинице в г.Урумчи</t>
  </si>
  <si>
    <t>34-1 Т</t>
  </si>
  <si>
    <t>уменьшена на 34-1 Т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</si>
  <si>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</si>
  <si>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</si>
  <si>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</si>
  <si>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</si>
  <si>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</si>
  <si>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</si>
  <si>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</si>
  <si>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</si>
  <si>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</si>
  <si>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</si>
  <si>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</si>
  <si>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</si>
  <si>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</si>
  <si>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</si>
  <si>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и сопровождению 1С Предприятие</t>
  </si>
  <si>
    <t>февраль</t>
  </si>
  <si>
    <t>г.Москва</t>
  </si>
  <si>
    <t>Наземное обслуживание в международном аэропорту г. Омск</t>
  </si>
  <si>
    <t>г.Омск, Россия</t>
  </si>
  <si>
    <t>услуга</t>
  </si>
  <si>
    <t>Авиационная безопасность г.Гонконг</t>
  </si>
  <si>
    <t>г.Гонгконг, Китай</t>
  </si>
  <si>
    <t>Наземное обслуживание в международном аэропорту г. Актобе</t>
  </si>
  <si>
    <t>г.Актобе, Казахстан</t>
  </si>
  <si>
    <t>Услуги обслуживания пассажиров бизнес-класса в бизнес-зале аэропорта города Амстердам</t>
  </si>
  <si>
    <t>г.Амстердам, Нидеранды</t>
  </si>
  <si>
    <t>Уборка салонов воздушных судов  в г. Гонконг</t>
  </si>
  <si>
    <t>Наземное обслуживание в международном аэропорту г. Гонг Конг</t>
  </si>
  <si>
    <t>услуги по хранению, транспортировку груза в г. Амстердам</t>
  </si>
  <si>
    <t>Услуги обслуживания пассажиров бизнес-класса в бизнес-зале аэропорта города Дели</t>
  </si>
  <si>
    <t>г.Дели, Индия</t>
  </si>
  <si>
    <t>Наземное обслуживание в международном аэропорту г. Куала-Лумпур</t>
  </si>
  <si>
    <t>г.Куала-Лумпур, Малайзия</t>
  </si>
  <si>
    <t>Уборка салонов воздушных судов  в г. Амстердам</t>
  </si>
  <si>
    <t>302 У</t>
  </si>
  <si>
    <t>Текущий и капитальный ремонт двигателей типа RB 211, устанавливаемых на ВС Boeing 757</t>
  </si>
  <si>
    <t>303 У</t>
  </si>
  <si>
    <t>304 У</t>
  </si>
  <si>
    <t>Услуги по предоставлению доступа к сети Интернет</t>
  </si>
  <si>
    <t>Услуга телефонии (2 номера)</t>
  </si>
  <si>
    <t>100% ежемесячно по факту оказания услуг</t>
  </si>
  <si>
    <t>Услуги аэронавигации в зоне аэродрома; услуги аэронавигации верхнего воздушного пространства на территории Китая</t>
  </si>
  <si>
    <t>287-1 У</t>
  </si>
  <si>
    <t>305 У</t>
  </si>
  <si>
    <t>306 У</t>
  </si>
  <si>
    <t>Услуги по использованию и обслуживанию системы регистрации пассажиров</t>
  </si>
  <si>
    <t>Услуги по внедрению и технической поддержке "Системы управления безопасностью полетов и гарантии качества"</t>
  </si>
  <si>
    <t>307 У</t>
  </si>
  <si>
    <t>308 У</t>
  </si>
  <si>
    <t>Услуги наземного обслуживания в аэропорту г.Лондон</t>
  </si>
  <si>
    <t>Услуги наземного обслуживания в аэропорту г.Пекин</t>
  </si>
  <si>
    <t>309 У</t>
  </si>
  <si>
    <t>74.90.20.75.01.01.01</t>
  </si>
  <si>
    <t>Услуги по заправке техническими газами и жидкостями</t>
  </si>
  <si>
    <t>Заправка (закачка) технических газов и/или жидкостей</t>
  </si>
  <si>
    <t>Заправка (закачка) технических газов и/или жидкостей - Азот в г.Киев</t>
  </si>
  <si>
    <t>Украина, г. Киев</t>
  </si>
  <si>
    <t>310 У</t>
  </si>
  <si>
    <t>311 У</t>
  </si>
  <si>
    <t>Комплекс услуг по грузообслуживанию в области воздушного транспорта в аэропорту Борисполь</t>
  </si>
  <si>
    <t>Услуги по наземному обслуживанию ВС в аэропорту Борисполь</t>
  </si>
  <si>
    <t>312 У</t>
  </si>
  <si>
    <t>313 У</t>
  </si>
  <si>
    <t>314 У</t>
  </si>
  <si>
    <t xml:space="preserve">Авиационная безопасность </t>
  </si>
  <si>
    <t>Услуги наземного обслуживания в аэропорту г.Москва</t>
  </si>
  <si>
    <t>315 У</t>
  </si>
  <si>
    <t>Услуги обслуживания пассажиров бизнес-класса в бизнес-зале аэропорта города Москва</t>
  </si>
  <si>
    <t>316 У</t>
  </si>
  <si>
    <t>96.09.19.90.09.30.00</t>
  </si>
  <si>
    <t>Услуга пользования лифтом</t>
  </si>
  <si>
    <t>г.Усть-Каменогорск</t>
  </si>
  <si>
    <t>317 У</t>
  </si>
  <si>
    <t>Услуга пользования автолифтом в г.Усть-Каменогорск</t>
  </si>
  <si>
    <t>октябрь-ноябрь</t>
  </si>
  <si>
    <t>Услуги по проведению тренингов по курсу: "Instructor Training Workshop"</t>
  </si>
  <si>
    <t>318 У</t>
  </si>
  <si>
    <t>Услуги по аэропортовому обслуживанию в г.Хошимин</t>
  </si>
  <si>
    <t>Вьетнам, Хошимин</t>
  </si>
  <si>
    <t>319 У</t>
  </si>
  <si>
    <t>68.20.12.00.00.00.00</t>
  </si>
  <si>
    <t>Услуги по аренде помещения</t>
  </si>
  <si>
    <t xml:space="preserve">Аренда офисных, складских помещений в г. Астана </t>
  </si>
  <si>
    <t>100% предоплата ежемесячно до 10 числа оплачиваемого месяца</t>
  </si>
  <si>
    <t>320 У</t>
  </si>
  <si>
    <t>321 У</t>
  </si>
  <si>
    <t>Услуга телефонии (5 номеров)</t>
  </si>
  <si>
    <t>Услуги по предоставлению доступа к сети Интернет на скорости 10240 Кбит/с</t>
  </si>
  <si>
    <t>35 Т</t>
  </si>
  <si>
    <t>36 Т</t>
  </si>
  <si>
    <t>238-1 У</t>
  </si>
  <si>
    <t>Ноябрь-декабрь</t>
  </si>
  <si>
    <t>100% по факту оказания услуги по каждой сделке</t>
  </si>
  <si>
    <t>322 У</t>
  </si>
  <si>
    <t>Аренда помещений в г. Алматы</t>
  </si>
  <si>
    <t xml:space="preserve">ноябрь -декабрь </t>
  </si>
  <si>
    <t>100 %- по факту поставки товара в течении 30 дней</t>
  </si>
  <si>
    <t>метр квадратный</t>
  </si>
  <si>
    <t>Ковер, установленный на воздушных судах типа Boeing 767 и Boeing 757</t>
  </si>
  <si>
    <t>Ковер, установленный на воздушных судах типа Embraer 190 и Airbus 319/320</t>
  </si>
  <si>
    <t>323 У</t>
  </si>
  <si>
    <t>61.20.50.20.16.20.00</t>
  </si>
  <si>
    <t>Услуги по предоставлению облачного сервиса по созданию корпоративного портала</t>
  </si>
  <si>
    <t>Услуги по предоставлению облачного сервиса для хостинга сайта airastana.com с услугой технической поддержки на 2014-2017 гг.</t>
  </si>
  <si>
    <t>100% по факту предоставления лицензий электронно, техническая поддержка бесплатно</t>
  </si>
  <si>
    <t>ЭЦПП</t>
  </si>
  <si>
    <t>323-1 У</t>
  </si>
  <si>
    <t>324 У</t>
  </si>
  <si>
    <t>325 У</t>
  </si>
  <si>
    <t>92,63</t>
  </si>
  <si>
    <t>61.10.12.01.02.00.00</t>
  </si>
  <si>
    <t>Услуги телефонные фиксированные</t>
  </si>
  <si>
    <t>Услуги телефонные фиксированные с функцией передачи текстовых телефонных сообщений</t>
  </si>
  <si>
    <t>Услуги рассылки СМС и голосовых сообщений (Kcell, Active,Beeline, Tele2)</t>
  </si>
  <si>
    <t>326 У</t>
  </si>
  <si>
    <t>Услуги наземного обслуживания в аэропорту г.Самара</t>
  </si>
  <si>
    <t>г. Самара</t>
  </si>
  <si>
    <t>327 У</t>
  </si>
  <si>
    <t>328 У</t>
  </si>
  <si>
    <t>329 У</t>
  </si>
  <si>
    <t>330 У</t>
  </si>
  <si>
    <t>Услуга телефонии (2 номеров)</t>
  </si>
  <si>
    <t>Междугородняя и международная связь</t>
  </si>
  <si>
    <t>Услуги аэронавигации в зоне аэродрома; услуги аэронавигации верхнего воздушного пространства на территории Индии</t>
  </si>
  <si>
    <t>Индия, Дели</t>
  </si>
  <si>
    <t>331 У</t>
  </si>
  <si>
    <t>Услуги аэронавигации в зоне аэродрома; услуги аэронавигации верхнего воздушного пространства на территории Ирана</t>
  </si>
  <si>
    <t>Иран</t>
  </si>
  <si>
    <t>330-1 У</t>
  </si>
  <si>
    <t>уменьшена на 330-1 У</t>
  </si>
  <si>
    <t>332 У</t>
  </si>
  <si>
    <t>Услуги аэронавигации в зоне аэродрома; услуги аэронавигации верхнего воздушного пространства на территории ОАЭ</t>
  </si>
  <si>
    <t>ОАЭ, 
Абу Даби</t>
  </si>
  <si>
    <t>333 У</t>
  </si>
  <si>
    <t>Услуги по предоставлению аудиовизуальных произведений и фонограмм для индивидуальных проигрывателей бизнес класса, общих экранов эконом класса и для встроенной развлекательной  системы воздушных судов.</t>
  </si>
  <si>
    <t>Казахстан, г. Алматы</t>
  </si>
  <si>
    <t>334 У</t>
  </si>
  <si>
    <t>71.20.19.18.00.00.00</t>
  </si>
  <si>
    <t>Услуги по сертификации</t>
  </si>
  <si>
    <t>Услуги сертификации в соответствии с  обязательной сертификацией товаров, работ, услуг</t>
  </si>
  <si>
    <t xml:space="preserve">Услуги по сертификации ввозимой продукции </t>
  </si>
  <si>
    <t>335 У</t>
  </si>
  <si>
    <t xml:space="preserve">Услуги противообледенительной обработки воздушных судов в г.Франкфурт на 2014-2015 года. </t>
  </si>
  <si>
    <t>Франкфурт, Германия</t>
  </si>
  <si>
    <t>336 У</t>
  </si>
  <si>
    <t>ежемесячно, авансовым платежем, не позднее 25 числа месяца предшествующего отчетному</t>
  </si>
  <si>
    <t>Аренда помещений в г. Алматы площадью  не менее 310 кв.м. не более 330 кв.м.</t>
  </si>
  <si>
    <t>337 У</t>
  </si>
  <si>
    <t>Услуги международной телефонной связи</t>
  </si>
  <si>
    <t>338 У</t>
  </si>
  <si>
    <t>69.20.21.10.00.99.00</t>
  </si>
  <si>
    <t>Услуги по проверке счетов</t>
  </si>
  <si>
    <t>Услуги по проверке счетов (отчетов)</t>
  </si>
  <si>
    <t>Услуги по проверке расчета стоимости проданных авиабилетов</t>
  </si>
  <si>
    <t>339 У</t>
  </si>
  <si>
    <t>Аренда помещения для комнаты отдыха водителей в г. Актау площадью 10 кв.м.</t>
  </si>
  <si>
    <t>г. Актау</t>
  </si>
  <si>
    <t>100 % по факту ежемесячно до 5-го числа следующего за оплачиваемым месяцем</t>
  </si>
  <si>
    <t>340 У</t>
  </si>
  <si>
    <t>341 У</t>
  </si>
  <si>
    <t>52.10.19.22.10.00.00</t>
  </si>
  <si>
    <t>Услуги складов временного хранения</t>
  </si>
  <si>
    <t>52.10.19.22.15.00.00</t>
  </si>
  <si>
    <t>Услуги таможенного склада</t>
  </si>
  <si>
    <t>Услуги по хранению товаров и транспортных средств по процедуре "Таможенный склад"</t>
  </si>
  <si>
    <t>342 У</t>
  </si>
  <si>
    <t>343 У</t>
  </si>
  <si>
    <t>Услуги по проведению дистанционного обучения летного состава (e-learning)</t>
  </si>
  <si>
    <t xml:space="preserve">100% по факту, ежемесячно,в течение 10 дней с даты получения счета на оплату
</t>
  </si>
  <si>
    <t>Услуги обслуживания пассажиров бизнес-класса в бизнес-зале аэропорта города Хошимин</t>
  </si>
  <si>
    <t>322-1 У</t>
  </si>
  <si>
    <t>100% предоплата за 3 месяца вперед</t>
  </si>
  <si>
    <t xml:space="preserve">Аренда офисных, складских помещений в г. Алматы </t>
  </si>
  <si>
    <t>уменьшена на 322-1 У</t>
  </si>
  <si>
    <t>29 Р</t>
  </si>
  <si>
    <t>Капитальный ремонт лопаток двигателей типа V2500</t>
  </si>
  <si>
    <t>Германия</t>
  </si>
  <si>
    <t>оплата по факту</t>
  </si>
  <si>
    <t>Поквартально 100 % авансовым платежом, в течение 7 рабочих дней с момента получения счета на оплату</t>
  </si>
  <si>
    <t>344 У</t>
  </si>
  <si>
    <t>78.10.11.11.10.10.00</t>
  </si>
  <si>
    <t>Услуги по подбору персонала</t>
  </si>
  <si>
    <t>Услуги по поиску (подбору) персонала для компании на 2015-2017гг</t>
  </si>
  <si>
    <t xml:space="preserve">100% по факту, по заявке Заказчика, в течение 10 дней с даты получения счета на оплату
</t>
  </si>
  <si>
    <t>345 У</t>
  </si>
  <si>
    <t>Услуги по обработке противообледенительной жидкостью воздушных судов в г.Пекин</t>
  </si>
  <si>
    <t>346 У</t>
  </si>
  <si>
    <t>347 У</t>
  </si>
  <si>
    <t>Услуга для удобства пассажиров бизнес класса по прохождению досмотра без очереди в Бангкоке</t>
  </si>
  <si>
    <t>Тайланд, Бангкок</t>
  </si>
  <si>
    <t>348 У</t>
  </si>
  <si>
    <t>Услуги по операционному лизингу ВС Airbus A319 (MSN3614) на 2015-2018 гг.</t>
  </si>
  <si>
    <t>37 Т</t>
  </si>
  <si>
    <t>Расходные  материалы для оттоманок  BC типа Boeing 767-300</t>
  </si>
  <si>
    <t>100% по факту поставки товаров</t>
  </si>
  <si>
    <t>349 У</t>
  </si>
  <si>
    <t>Услуги по сканированию багажа в г.Лондон</t>
  </si>
  <si>
    <t>г.Лондон</t>
  </si>
  <si>
    <t>350 У</t>
  </si>
  <si>
    <t>Предполетный досмотр пассажиров, груза и почты в аэропорту Шереметьево</t>
  </si>
  <si>
    <t>351 У</t>
  </si>
  <si>
    <t>352 У</t>
  </si>
  <si>
    <t>353 У</t>
  </si>
  <si>
    <t>354 У</t>
  </si>
  <si>
    <t>355 У</t>
  </si>
  <si>
    <t>Услуги аэронавигации в зоне аэродрома; услуги аэронавигации верхнего воздушного пространства на территории Вьетнама</t>
  </si>
  <si>
    <t xml:space="preserve">
100% по факту, по заявке Заказчика, в течение 10 дней с даты получения счета на оплату
</t>
  </si>
  <si>
    <t>322-2 У</t>
  </si>
  <si>
    <t>2014-2015</t>
  </si>
  <si>
    <t xml:space="preserve">Аренда офисных помещений в г. Алматы </t>
  </si>
  <si>
    <t>356 У</t>
  </si>
  <si>
    <t>357 У</t>
  </si>
  <si>
    <t xml:space="preserve">Услуги по предоставлению обучения кадетов по летной эксплуатации воздушных судов  </t>
  </si>
  <si>
    <t>Северо-запад, Северо-Восток Европы</t>
  </si>
  <si>
    <t xml:space="preserve">Юго-запад, Юго-Восток Европы </t>
  </si>
  <si>
    <t>358 У</t>
  </si>
  <si>
    <t>359 У</t>
  </si>
  <si>
    <t>360 У</t>
  </si>
  <si>
    <t>361 У</t>
  </si>
  <si>
    <t>94.11.10.15.00.00.00</t>
  </si>
  <si>
    <t>Услуги связи с общественностью</t>
  </si>
  <si>
    <t>Услуги Центра информации для общественности в случае аварийной ситуации</t>
  </si>
  <si>
    <t>Услуги предоставления линий связи в Великобритании</t>
  </si>
  <si>
    <t>Услуги предоставления линий связи по странам (11 стран)</t>
  </si>
  <si>
    <t xml:space="preserve">Декабрь </t>
  </si>
  <si>
    <t>Услуга установки линий связи</t>
  </si>
  <si>
    <t>362 У</t>
  </si>
  <si>
    <t xml:space="preserve">Услуги по внедрению и технической поддержки системы Планирования </t>
  </si>
  <si>
    <t>363 У</t>
  </si>
  <si>
    <t>364 У</t>
  </si>
  <si>
    <t>365 У</t>
  </si>
  <si>
    <t>Бортовое питание пассажиров в г.Лондон</t>
  </si>
  <si>
    <t>Бортовое питание пассажиров в г.Банкок</t>
  </si>
  <si>
    <t>Бортовое питание пассажиров в г.Хошимин</t>
  </si>
  <si>
    <t>366 У</t>
  </si>
  <si>
    <t>367 У</t>
  </si>
  <si>
    <t>Услуги обслуживания пассажиров бизнес-класса в бизнес-зале аэропорта города Гонконг</t>
  </si>
  <si>
    <t>г. Уральск</t>
  </si>
  <si>
    <t>20% предоплата, 80% по факту оказания услу, по заявке Заказчика, в течение 10 (десяти) рабочих дней, с момента получения счета на оплату</t>
  </si>
  <si>
    <t>358-1 У</t>
  </si>
  <si>
    <t>359-1 У</t>
  </si>
  <si>
    <t>360-1 У</t>
  </si>
  <si>
    <t>361-1 У</t>
  </si>
  <si>
    <t>368 У</t>
  </si>
  <si>
    <t>Услуги по уборке салонов воздушных судов в г. Казнь</t>
  </si>
  <si>
    <t>г.Казань</t>
  </si>
  <si>
    <t>369 У</t>
  </si>
  <si>
    <t>370 У</t>
  </si>
  <si>
    <t>Транспортные услуги в г.Тбилиси</t>
  </si>
  <si>
    <t>г.Тбилиси</t>
  </si>
  <si>
    <t>Ежемесячная предоплата за услуги по внедрениию, ежемесячная предоплата за услуги технической поддержки</t>
  </si>
  <si>
    <t>371 У</t>
  </si>
  <si>
    <t>372 У</t>
  </si>
  <si>
    <t>Услуги по технической поддержки системы Cris</t>
  </si>
  <si>
    <t>100% предоплата ежеквартально</t>
  </si>
  <si>
    <t>Услуга по предоставлению доступа к сети SITA (Express IP)</t>
  </si>
  <si>
    <t>г. Париж, Республика Франция</t>
  </si>
  <si>
    <t>373 У</t>
  </si>
  <si>
    <t>80.10.19.14.00.00.00</t>
  </si>
  <si>
    <t>Услуги по обеспечению безопасности прочие</t>
  </si>
  <si>
    <t>Услуги по обеспечению безопасности багажа в г.Дели</t>
  </si>
  <si>
    <t>374 У</t>
  </si>
  <si>
    <t>Услуги по наземному обслуживанию ВС в аэропорту Жезказгана</t>
  </si>
  <si>
    <t>375 У</t>
  </si>
  <si>
    <t>Казахстан, Жезказган</t>
  </si>
  <si>
    <t>376 У</t>
  </si>
  <si>
    <t>Техническая поддержка расписания полетов и карты маршрутов на  французком языке</t>
  </si>
  <si>
    <t xml:space="preserve">ежемесячно 100% предоплата </t>
  </si>
  <si>
    <t>Услуги по наземному обслуживанию ВС в аэропорту Душанбе</t>
  </si>
  <si>
    <t>Таджикистан, г.Душанбе</t>
  </si>
  <si>
    <t>377 У</t>
  </si>
  <si>
    <t>Услуги по предоставлению веб-хостинга для корпоративного сайта airastana.com на 2015-2016 гг.</t>
  </si>
  <si>
    <t>378 У</t>
  </si>
  <si>
    <t>379 У</t>
  </si>
  <si>
    <t>Услуги по  наземному обслуживанию в г.Хошимин</t>
  </si>
  <si>
    <t>Алматы, Казахстан</t>
  </si>
  <si>
    <t>38 Т</t>
  </si>
  <si>
    <t>CIP</t>
  </si>
  <si>
    <t>380 У</t>
  </si>
  <si>
    <t>Услуги по обеспечению питанием пассажиров с задержанных рейсов в г.Омск</t>
  </si>
  <si>
    <t>Россия, Омск</t>
  </si>
  <si>
    <t>381 У</t>
  </si>
  <si>
    <t>382 У</t>
  </si>
  <si>
    <t>Услуги аэронавигации в зоне аэродрома - Грузия</t>
  </si>
  <si>
    <t>Таджикистан</t>
  </si>
  <si>
    <t>Грузия</t>
  </si>
  <si>
    <t>383 У</t>
  </si>
  <si>
    <t>Услуги по наземному обслуживанию ВС в г. Казань</t>
  </si>
  <si>
    <t>Россия, Казань</t>
  </si>
  <si>
    <t>384 У</t>
  </si>
  <si>
    <t>385 У</t>
  </si>
  <si>
    <t>Услуги по обеспечению безопасности груза в г.Дели</t>
  </si>
  <si>
    <t>Услуги по обеспечению питанием пассажиров с задержанных рейсов в г. Казань</t>
  </si>
  <si>
    <t>371-1 У</t>
  </si>
  <si>
    <t>Услуги по аэронавигационному и метеорологическому обслуживанию воздушных судов в  воздушном пространстве Таджикистана на 2015 - 2016 гг.</t>
  </si>
  <si>
    <t>352-1 У</t>
  </si>
  <si>
    <t>Услуги рекрутингового агентства по поиску кандидата на позицию «Директор по обучению и стандартам производства полетов» на 2015-2017 гг</t>
  </si>
  <si>
    <t>Услуги рекрутингового агентства по поиску кандидата на позицию «Менеджер инженерно-технического обеспечения» на 2015-2017 гг</t>
  </si>
  <si>
    <t>Услуги рекрутингового агентства по поиску кандидата на позицию «Консультант по интерьеру самолета» на 2015-2017 гг</t>
  </si>
  <si>
    <t>Услуги рекрутингового агентства по поиску кандидата на позицию «Менеджер по разработке меню и контролю качества по Казахстану и СНГ» на 2015-2017 гг</t>
  </si>
  <si>
    <t>353-1 У</t>
  </si>
  <si>
    <t>354-1 У</t>
  </si>
  <si>
    <t>355-1 У</t>
  </si>
  <si>
    <t>386 У</t>
  </si>
  <si>
    <t>30 Р</t>
  </si>
  <si>
    <t>31 Р</t>
  </si>
  <si>
    <t>Работы по реставрации  шин воздушных судов типа Airbus A320/A321, Boeing 757-200/ 767-300;</t>
  </si>
  <si>
    <t xml:space="preserve">100% постоплата </t>
  </si>
  <si>
    <t>387 У</t>
  </si>
  <si>
    <t>388 У</t>
  </si>
  <si>
    <t>85.59.13.05.00.00.00</t>
  </si>
  <si>
    <t>Услуги по подготовке и обучению работников</t>
  </si>
  <si>
    <t>85.59.19.13.00.00.00</t>
  </si>
  <si>
    <t>Услуги по обучению иностранному языку</t>
  </si>
  <si>
    <t>Услуги  по обучению иностранному языку работников</t>
  </si>
  <si>
    <t xml:space="preserve">Услуги по проведению тестов на уровень знаний английского языка EALTC </t>
  </si>
  <si>
    <t>389 У</t>
  </si>
  <si>
    <t>390 У</t>
  </si>
  <si>
    <t>Наземное обслуживание в аэропорту г.Ташкент</t>
  </si>
  <si>
    <t>Узбекистан, Ташкент</t>
  </si>
  <si>
    <t>Наземное обслуживание в аэропорту г.Франкфурт</t>
  </si>
  <si>
    <t>132-1 У</t>
  </si>
  <si>
    <t>100 % по факту</t>
  </si>
  <si>
    <t>уменьшена на 132-1 У</t>
  </si>
  <si>
    <t>391 У</t>
  </si>
  <si>
    <t xml:space="preserve">Аэронавигационное обслуживание воздушных судов на 2014-2017 года в воздушном пространстве Республики Бангладеш. </t>
  </si>
  <si>
    <t>Республика Бангладеш</t>
  </si>
  <si>
    <t>392 У</t>
  </si>
  <si>
    <t>393 У</t>
  </si>
  <si>
    <t>Услуги аэронавигации в зоне аэродрома в Германии</t>
  </si>
  <si>
    <t>52.23.11.11.00.00.00</t>
  </si>
  <si>
    <t>Услуги аэропортов по предоставлению зрительной информации о расписании движения воздушных судов, тарифах, правилах перевозок, порядке оформления багажа, метеоусловиях</t>
  </si>
  <si>
    <t>Метеорологическое обеспечение наземных служб на территории Германии</t>
  </si>
  <si>
    <t>394 У</t>
  </si>
  <si>
    <t>395 У</t>
  </si>
  <si>
    <t>Услуги по обеспечению безопасности в аэропорту г.Франкфурт</t>
  </si>
  <si>
    <t>61.90.10.10.00.00.00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</si>
  <si>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</si>
  <si>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Телекоммуникационные услуги в гг. Астана и Алматы</t>
  </si>
  <si>
    <t>Алматы Астана</t>
  </si>
  <si>
    <t>Услуги телекоммуникационные</t>
  </si>
  <si>
    <t>396 У</t>
  </si>
  <si>
    <t>397 У</t>
  </si>
  <si>
    <t>398 У</t>
  </si>
  <si>
    <t>Услуги по обслуживанию пассажиров в бизнес-зале аэропорта в г.Куала-Лумпур</t>
  </si>
  <si>
    <t>г. Куала Лумпур</t>
  </si>
  <si>
    <t>Аэропортовые услуги в аэропорту г.Караганда</t>
  </si>
  <si>
    <t>Услуги наземного обслуживания в аэропорту г.Караганда</t>
  </si>
  <si>
    <t>Караганда</t>
  </si>
  <si>
    <t>399 У</t>
  </si>
  <si>
    <t>400 У</t>
  </si>
  <si>
    <t>401 У</t>
  </si>
  <si>
    <t>Китай, Урумчи</t>
  </si>
  <si>
    <t>Транспортные услуги в г.Урумчи</t>
  </si>
  <si>
    <t>Аэропортовые услуги в аэропорту г.Актобе</t>
  </si>
  <si>
    <t>Услуги наземного обслуживания в аэропорту г.Актобе</t>
  </si>
  <si>
    <t>Казахстан, Актобе</t>
  </si>
  <si>
    <t>402 У</t>
  </si>
  <si>
    <t>Услуга по предоставлению доступа к сети SITA в г. Ташкент</t>
  </si>
  <si>
    <t>228-1 У</t>
  </si>
  <si>
    <t>403 У</t>
  </si>
  <si>
    <t>Услуги по грузообслуживанию воздушных судов в г. Абу Даби на 2015-2017 гг.</t>
  </si>
  <si>
    <t>ОАЭ,
Абу Даби</t>
  </si>
  <si>
    <t>404 У</t>
  </si>
  <si>
    <t>г.Париж</t>
  </si>
  <si>
    <t>Услуги по обслуживанию пассажиров в бизнес-зале аэропорта в г. Париж</t>
  </si>
  <si>
    <t>405 У</t>
  </si>
  <si>
    <t>Услуги по грузообслуживанию воздушных судов в г. Париж на 2015-2017 гг.</t>
  </si>
  <si>
    <t>406 У</t>
  </si>
  <si>
    <t>407 У</t>
  </si>
  <si>
    <t>Одноместный номер стандарт в гостинице в г. Саутенд-он-Си</t>
  </si>
  <si>
    <t>Двухместный номер стандарт в гостинице в г. Саутенд-он-Си</t>
  </si>
  <si>
    <t>г.Саутенд-он-Си</t>
  </si>
  <si>
    <t>408 У</t>
  </si>
  <si>
    <t>Казахстан, Алматы</t>
  </si>
  <si>
    <t>409 У</t>
  </si>
  <si>
    <t>410 У</t>
  </si>
  <si>
    <t>Услуги по предоставлению электронных единиц</t>
  </si>
  <si>
    <t>Услуги по предоставлению доступа к интернет системе SHL TOOLS 3.0</t>
  </si>
  <si>
    <t>356-1 У</t>
  </si>
  <si>
    <t>411 У</t>
  </si>
  <si>
    <t>412 У</t>
  </si>
  <si>
    <t>413 У</t>
  </si>
  <si>
    <t>414 У</t>
  </si>
  <si>
    <t>415 У</t>
  </si>
  <si>
    <t xml:space="preserve">Аэропортовые услуги в г. Бангкок 2015-2016 гг </t>
  </si>
  <si>
    <t xml:space="preserve">Аэропортовые услуги в г. Париж 2015-2017 гг </t>
  </si>
  <si>
    <t>Тайланд, г. Бангкок</t>
  </si>
  <si>
    <t>Китай, г.  Гонконг</t>
  </si>
  <si>
    <t>Франция, г.  Париж</t>
  </si>
  <si>
    <t>Одноместный номер стандарт в гостинице в г. Новосибирск</t>
  </si>
  <si>
    <t>Двухместный номер стандарт в гостинице в г.Новосибирск</t>
  </si>
  <si>
    <t>г. Новосибирск</t>
  </si>
  <si>
    <t>416 У</t>
  </si>
  <si>
    <t>417 У</t>
  </si>
  <si>
    <t>418 У</t>
  </si>
  <si>
    <t>419 У</t>
  </si>
  <si>
    <t>420 У</t>
  </si>
  <si>
    <t>Одноместный стандартный номер в трехзвездочной гостинице с питанием  в г.Москва</t>
  </si>
  <si>
    <t>Двухместный стандартный номер в трехзвездочной гостинице с питанием  в г.Москва</t>
  </si>
  <si>
    <t>Одноместный стандартный номер в  гостинице с питанием в г.Москва</t>
  </si>
  <si>
    <t>Двухместный стандартный номер в  гостинице с питанием  в г.Москва</t>
  </si>
  <si>
    <t xml:space="preserve">Наземное обслуживание в г. Гонконг 2015-2018 гг </t>
  </si>
  <si>
    <t>Предполетный досмотр пассажиров в международном аэропорту Шереметьево</t>
  </si>
  <si>
    <t>421 У</t>
  </si>
  <si>
    <t>Услуги технической поддержки веб сайта airastana.com на 2015-2017 гг</t>
  </si>
  <si>
    <t>235-1 У</t>
  </si>
  <si>
    <t>422 У</t>
  </si>
  <si>
    <t>423 У</t>
  </si>
  <si>
    <t>424 У</t>
  </si>
  <si>
    <t>Бортовое питание пассажиров в г.Стамбул на 2015-2017гг</t>
  </si>
  <si>
    <t>Бортовое питание пассажиров в г.Анталья на 2015-2017гг</t>
  </si>
  <si>
    <t>Бортовое питание пассажиров в г.Париж на 2015-2017 гг</t>
  </si>
  <si>
    <t>Турция,
Стамбул</t>
  </si>
  <si>
    <t>Турция,
Анталья</t>
  </si>
  <si>
    <t>Франция,
Париж</t>
  </si>
  <si>
    <t>425 У</t>
  </si>
  <si>
    <t>Наземное обслуживание в аэропорту г.Париж</t>
  </si>
  <si>
    <t>426 У</t>
  </si>
  <si>
    <t>427 У</t>
  </si>
  <si>
    <t>Одноместный стандартный номер в пятизвездочной гостинице с питанием  в г.Урумчи</t>
  </si>
  <si>
    <t>Двухместный стандартный номер в пятизвездочной гостинице с питанием  в г.Урумчи</t>
  </si>
  <si>
    <t>г.Урумчи/Китай</t>
  </si>
  <si>
    <t>428 У</t>
  </si>
  <si>
    <t>Услуги агентств, владеющих собственной международной базой данных по оценке, подбору и управлению квалифицированными опытными пилотами (КВС, ВП), инструкторами-экзаменаторами, пилотами-инструкторами, линейными инструкторами с высоким международным рейтингом на 2014-2017 гг.</t>
  </si>
  <si>
    <t>429 У</t>
  </si>
  <si>
    <t>430 У</t>
  </si>
  <si>
    <t>Аэропортовые услуги в международном аэропорту г. Бангкок</t>
  </si>
  <si>
    <t>431 У</t>
  </si>
  <si>
    <t>432 У</t>
  </si>
  <si>
    <t>Услуги по технической поддержке внутренних сайтов на 2015-2020 гг</t>
  </si>
  <si>
    <t>401-1 У</t>
  </si>
  <si>
    <t>уменьшена на 401-1 У</t>
  </si>
  <si>
    <t>421-1 У</t>
  </si>
  <si>
    <t>уменьшена на 421-1 У</t>
  </si>
  <si>
    <t>433 У</t>
  </si>
  <si>
    <t>Передача и распределение электроэнергии в г. Уральск</t>
  </si>
  <si>
    <t>434 У</t>
  </si>
  <si>
    <t>Транспортные услуги в г. Москва</t>
  </si>
  <si>
    <t>435 У</t>
  </si>
  <si>
    <t>436 У</t>
  </si>
  <si>
    <t>340-1 У</t>
  </si>
  <si>
    <t>уменьшена на 340-1 У</t>
  </si>
  <si>
    <t>437 У</t>
  </si>
  <si>
    <t>438 У</t>
  </si>
  <si>
    <t>Китай, Далянь</t>
  </si>
  <si>
    <t>439 У</t>
  </si>
  <si>
    <t>74.90.12.20.12.00.00</t>
  </si>
  <si>
    <t>Услуги по проведению технического аудита</t>
  </si>
  <si>
    <t>оценка организационного, технического или экономического состояния</t>
  </si>
  <si>
    <t>контроль рабочего состояния двигателей устанавливаемых на воздушные суда Boeing 757</t>
  </si>
  <si>
    <t>Предоплата 100%</t>
  </si>
  <si>
    <t>63.11.12.10.00.00.00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</si>
  <si>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</si>
  <si>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</si>
  <si>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Услуги по доработке и дизайну сайта airastana.com на 2015-2017 гг</t>
  </si>
  <si>
    <t>Услуги по хранению и обработке авиа грузов пребывающие внутренними авиалиний на СВХ г Астана</t>
  </si>
  <si>
    <t>440 У</t>
  </si>
  <si>
    <t>63.11.11.30.30.10.00</t>
  </si>
  <si>
    <t>Услуги по хранению магнитных, оптических носителей и копированию данных</t>
  </si>
  <si>
    <t>Услуги по хранению, обработке, изъятию ленточных магнитных носителей информации (кассет)</t>
  </si>
  <si>
    <t>Услуги хранения и обработки грузов на складе временного хранения (СВХ), прибывших железнодорожным и автомобильным транспортом</t>
  </si>
  <si>
    <t>441 У</t>
  </si>
  <si>
    <t>Услуги аэронавигации верхнего воздушного пространства на территории Лаоса</t>
  </si>
  <si>
    <t>Лаос</t>
  </si>
  <si>
    <t>442 У</t>
  </si>
  <si>
    <t>Услуги по предоставлению доступа к сети интернет в г. Алматы</t>
  </si>
  <si>
    <t>443 У</t>
  </si>
  <si>
    <t>уменьшена на 238-1 У</t>
  </si>
  <si>
    <t>444 У</t>
  </si>
  <si>
    <t>Аренда офисных помещений в г. Алматы общ.пл. 52,6 кв.м.</t>
  </si>
  <si>
    <t>100% предоплата за 3 месяца вперед в течение 7 рабочих дней после получения счета на оплату</t>
  </si>
  <si>
    <t>Смагулова Сауле; аналитик по закупкам; saule.smagulova@airastana.com; 7(727)258-41-36 (вн. 4527)</t>
  </si>
  <si>
    <t>445 У</t>
  </si>
  <si>
    <t xml:space="preserve">Наземное обслуживание в г. Тбилиси </t>
  </si>
  <si>
    <t>Грузия, Тбилиси</t>
  </si>
  <si>
    <t>32 Р</t>
  </si>
  <si>
    <t>Текущий и капитальный ремонт компонентов с ограниченным сроком службы и ремонт запасных частей для воздушных судов типа Airbus A320/A321 Boeing 767-300 Boeing 757/ E190</t>
  </si>
  <si>
    <t>446 У</t>
  </si>
  <si>
    <t>Аренда запасных частей для воздушных судов типа Airbus A320/A321 Boeing 767-300 Boeing 757/ E190</t>
  </si>
  <si>
    <t>447 У</t>
  </si>
  <si>
    <t>Услуга по обеспечению  запчастями и ремонтными деталями систем водоснабжения, аварийной эвакуации, кухонь, сидений и топливных систем всех видов воздушных судов</t>
  </si>
  <si>
    <t>448 У</t>
  </si>
  <si>
    <t>Наземное обслуживание в г. Алматы</t>
  </si>
  <si>
    <t>449 У</t>
  </si>
  <si>
    <t>450 У</t>
  </si>
  <si>
    <t>84.11.12.11.00.00.00</t>
  </si>
  <si>
    <t>Услуги по осуществлению налогообложения</t>
  </si>
  <si>
    <t>осуществление налогообложения</t>
  </si>
  <si>
    <t>Услуги по налогообложению воздушных перевозок</t>
  </si>
  <si>
    <t>69.20.31.10.20.10.00</t>
  </si>
  <si>
    <t>Услуги по проведению аудита налоговой отчетности и консультационному сопровождению в сфере налогообложения</t>
  </si>
  <si>
    <t>услуги аудита по налогообложению воздушных перевозок</t>
  </si>
  <si>
    <t>Комплекс услуг по интеграции, технической поддержке, дизайну графического интерфейса для встроенной развлекательной  системы воздушных судов на 2015-2017 гг.</t>
  </si>
  <si>
    <t>451 У</t>
  </si>
  <si>
    <t>452 У</t>
  </si>
  <si>
    <t>Одноместный стандартный номер в гостинице с питанием в г.Омск</t>
  </si>
  <si>
    <t>Двухместный стандартный номер в гостинице с питанием в г.Омск</t>
  </si>
  <si>
    <t>г. Омск, РФ</t>
  </si>
  <si>
    <t>33 Р</t>
  </si>
  <si>
    <t>Текущий и капитальный ремонт компонентов с ограниченным сроком службы и ремонт запасных частей для воздушных судов типа Boeing 767-300, 757, A320/A321/A319/ E190</t>
  </si>
  <si>
    <t>453 У</t>
  </si>
  <si>
    <t>77.39.19.05.00.00.00</t>
  </si>
  <si>
    <t>Услуги по аренде специализированного оборудования</t>
  </si>
  <si>
    <t xml:space="preserve">Аренда макета самолета  Embraer-190 с услугой транспортировки и установки  для обучения бортпроводников </t>
  </si>
  <si>
    <t>454 У</t>
  </si>
  <si>
    <t>Услуги аэронавигации верхнего воздушного пространства на территории Бангладеша</t>
  </si>
  <si>
    <t>Бангладеш</t>
  </si>
  <si>
    <t>455 У</t>
  </si>
  <si>
    <t>Франция, г.Париж</t>
  </si>
  <si>
    <t>391-1 У</t>
  </si>
  <si>
    <t>уменьшена на 391-1 У</t>
  </si>
  <si>
    <t>391-2 У</t>
  </si>
  <si>
    <t>Услуги досмотра пассажиров бизнес класса, (без очереди) в Париже  на 2015-2016 гг</t>
  </si>
  <si>
    <t>456 У</t>
  </si>
  <si>
    <t>84.24.19.22.10.00.00</t>
  </si>
  <si>
    <t>Услуги по организации и обеспечению контрольно-пропускного режима</t>
  </si>
  <si>
    <t>Казахстан, г.Караганда</t>
  </si>
  <si>
    <t>Услуги по изготовлению и выдаче пропусков в  г.Караганда</t>
  </si>
  <si>
    <t>457 У</t>
  </si>
  <si>
    <t xml:space="preserve">Аренда бизнес-зала в здании АО «Международный Аэропорт Астана» </t>
  </si>
  <si>
    <t>Казахстан, г.Астана</t>
  </si>
  <si>
    <t>100% ежемесячная предоплата</t>
  </si>
  <si>
    <t>352-2 У</t>
  </si>
  <si>
    <t>Услуги по подбору персонала в области организации полетов  на 2015-2017 гг.</t>
  </si>
  <si>
    <t>c момента подписания по декабрь 2017</t>
  </si>
  <si>
    <t>уменьшена на 352-2 У</t>
  </si>
  <si>
    <t>353-2 У</t>
  </si>
  <si>
    <t>Услуги по подбору руководящего персонала авиакомпании на 2015-2017 гг.</t>
  </si>
  <si>
    <t>уменьшена на 353-2 У</t>
  </si>
  <si>
    <t>354-2 У</t>
  </si>
  <si>
    <t>Услуги по подбору персонала в области информационных технологии в авиации  на 2015-2017 гг.</t>
  </si>
  <si>
    <t>уменьшена на 354-2 У</t>
  </si>
  <si>
    <t>355-2 У</t>
  </si>
  <si>
    <t>Услуги по подбору авиационных инженеров  на 2015-2017 гг.</t>
  </si>
  <si>
    <t>уменьшена на 355-2 У</t>
  </si>
  <si>
    <t>458 У</t>
  </si>
  <si>
    <t>Услуги по подбору персонала в области гарантии качества и корпоративной безопасности в авиации  на 2015-2017 гг.</t>
  </si>
  <si>
    <t>100% по факту, по заявке Заказчика, в течение 10 дней с даты получения счета на оплату</t>
  </si>
  <si>
    <t>Алматы</t>
  </si>
  <si>
    <t>459 У</t>
  </si>
  <si>
    <t>Услуги отслеживания и сверки багажа в аэропорту г.Париж на 2015-2016 гг</t>
  </si>
  <si>
    <t>409-1 У</t>
  </si>
  <si>
    <t>уменьшена на 409-1 У</t>
  </si>
  <si>
    <t>342-1 У</t>
  </si>
  <si>
    <t>увеличена на 342-1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</si>
  <si>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</si>
  <si>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</si>
  <si>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</si>
  <si>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</si>
  <si>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</si>
  <si>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</si>
  <si>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</si>
  <si>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</si>
  <si>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</si>
  <si>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</si>
  <si>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</si>
  <si>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Страны Дальнего и ближнего зарубежья</t>
  </si>
  <si>
    <t>ежемесячно равными долями</t>
  </si>
  <si>
    <t>Лизинг ВС (A320 neo)</t>
  </si>
  <si>
    <t>Лизинг ВС (A321 neo)</t>
  </si>
  <si>
    <t xml:space="preserve">Лизинг ВС (A321 neo) </t>
  </si>
  <si>
    <t>Лизинг ВС (А320 neo)</t>
  </si>
  <si>
    <t>Лизинг ВС(A321 neo)</t>
  </si>
  <si>
    <t>Лизинг ВС (A321 neo LR)</t>
  </si>
  <si>
    <t>Лизинг ВС  (A321 neo LR)</t>
  </si>
  <si>
    <t>Лизинг ВС (A320 neo )</t>
  </si>
  <si>
    <t>471 У</t>
  </si>
  <si>
    <t>Аренда офисных помещений в г. Алматы общ.пл. 271,9 кв.м.</t>
  </si>
  <si>
    <t>472 У</t>
  </si>
  <si>
    <t>Дели, Индия</t>
  </si>
  <si>
    <t>473 У</t>
  </si>
  <si>
    <t>474 У</t>
  </si>
  <si>
    <t>Одноместный номер стандарт в гостинице в г. Пекин с питанием</t>
  </si>
  <si>
    <t>Двухместный  номер стандарт в гостинице в г. Пекин с питанием</t>
  </si>
  <si>
    <t>475 У</t>
  </si>
  <si>
    <t xml:space="preserve">Аэропортовые услуги в г.Абу-Даби </t>
  </si>
  <si>
    <t>476 У</t>
  </si>
  <si>
    <t>Услуги по предоставлению доступа к сети Интернет в городе Павлодар, 2 Мб/сек</t>
  </si>
  <si>
    <t>г. Павлодар</t>
  </si>
  <si>
    <t>219-1 У</t>
  </si>
  <si>
    <t>уменьшена на 219-1 У</t>
  </si>
  <si>
    <t>280-1 У</t>
  </si>
  <si>
    <t>уменьшена на 280-1 У</t>
  </si>
  <si>
    <t>326-1 У</t>
  </si>
  <si>
    <t>уменьшена на 326-1 У</t>
  </si>
  <si>
    <t>271-1 У</t>
  </si>
  <si>
    <t>уменьшена на 271-1 У</t>
  </si>
  <si>
    <t>43-1 У</t>
  </si>
  <si>
    <t>уменьшена на 43-1 У</t>
  </si>
  <si>
    <t>477 У</t>
  </si>
  <si>
    <t>Китай, Тианджин Бинхай</t>
  </si>
  <si>
    <t>478 У</t>
  </si>
  <si>
    <t>Павлодар</t>
  </si>
  <si>
    <t>479 У</t>
  </si>
  <si>
    <t>480 У</t>
  </si>
  <si>
    <t>Одноместный номер стандарт в пятизвездочной гостинице в г. Пекин c питанием</t>
  </si>
  <si>
    <t>Двухместный  номер стандарт в пятизвездочной гостинице в г. Пекин с питанием</t>
  </si>
  <si>
    <t>481 У</t>
  </si>
  <si>
    <t>482 У</t>
  </si>
  <si>
    <t>Одноместный номер стандарт в гостинице в г. Стамбул</t>
  </si>
  <si>
    <t>Двухместный  номер стандарт в гостинице в г. Стамбул</t>
  </si>
  <si>
    <t>г. Cтамбул</t>
  </si>
  <si>
    <t>292-1 У</t>
  </si>
  <si>
    <t>483 У</t>
  </si>
  <si>
    <t>Одноместный номер стандарт в гостинице в г. Париж с питанием</t>
  </si>
  <si>
    <t>г. Париж</t>
  </si>
  <si>
    <t>484 У</t>
  </si>
  <si>
    <t>Двухместный  номер стандарт в гостинице в г. Париж с питанием</t>
  </si>
  <si>
    <t>Услуги по аэропортовому и наземному обслуживанию в международном аэропорту  Тианджин Бинхай на 2015-2016 гг.,</t>
  </si>
  <si>
    <t>Услуги по аэропортовому и наземному обслуживанию в международном аэропорту  Далянь на 2015-2016 гг.,</t>
  </si>
  <si>
    <t>Форма плана долгосрочных закупок товаров, работ и услуг на 2015 - 2019 годы по АО "Эйр Астана"</t>
  </si>
  <si>
    <t>14.12.21.00.00.60.12.27.1</t>
  </si>
  <si>
    <t>Комплект женский</t>
  </si>
  <si>
    <t>Костюм (униформа) в комплекте пиджак, юбка</t>
  </si>
  <si>
    <t>30 % предоплата, 70 % по факту поставки</t>
  </si>
  <si>
    <t>ОТП</t>
  </si>
  <si>
    <t>14.12.21.00.00.60.11.12.1</t>
  </si>
  <si>
    <t>Комплект мужской</t>
  </si>
  <si>
    <t>Костюм (униформа) в комплекте рубашка, брюки, жилет, галстук</t>
  </si>
  <si>
    <t>14.12.11.00.00.05.10.00.1</t>
  </si>
  <si>
    <t>Комплект спецодежды</t>
  </si>
  <si>
    <t>зимний, в комплекте куртка, полукомбинезон, жилет, головной убор, перчатки.</t>
  </si>
  <si>
    <t>Комплект спецодежды  зимний для агентов по загрузке (рамп агенты)</t>
  </si>
  <si>
    <t>14.12.11.00.00.05.50.00.1</t>
  </si>
  <si>
    <t>летний, в комплекте куртка, брюки, футболка, жилет, головной убор, плащ- дождевик.</t>
  </si>
  <si>
    <t>Комплект спецодежды  летний для агентов по загрузке (рамп агенты)</t>
  </si>
  <si>
    <t>Комплект спецодежды зимний для приемосдатчиков багажа</t>
  </si>
  <si>
    <t>Комплект спецодежды летний для приемосдатчиков багажа</t>
  </si>
  <si>
    <t>Комплект спецодежды зимний для мойщиц самолетов</t>
  </si>
  <si>
    <t>Комплект спецодежды летний для мойщиц самолетов</t>
  </si>
  <si>
    <t>17.22.11.60.00.00.00.01.3</t>
  </si>
  <si>
    <t>Салфетки</t>
  </si>
  <si>
    <t>Бумажные</t>
  </si>
  <si>
    <t>Салфетка бумажная для эконом класса</t>
  </si>
  <si>
    <t>17.21.15.40.10.00.00.10.1</t>
  </si>
  <si>
    <t>Упаковка</t>
  </si>
  <si>
    <t>из мелованного картона, для упаковки столовых приборов</t>
  </si>
  <si>
    <t>Упаковка для приборов</t>
  </si>
  <si>
    <t>17.29.11.10.00.00.10.11.1</t>
  </si>
  <si>
    <t>Визитка</t>
  </si>
  <si>
    <t>фирменная, с нанесенным текстом на двух сторонах</t>
  </si>
  <si>
    <t>Визитные карты</t>
  </si>
  <si>
    <t>17.29.11.10.00.00.30.10.1</t>
  </si>
  <si>
    <t>Бланк</t>
  </si>
  <si>
    <t>фирменный</t>
  </si>
  <si>
    <t>17.23.12.21.10.10.10.10.1</t>
  </si>
  <si>
    <t xml:space="preserve">Бланк </t>
  </si>
  <si>
    <t xml:space="preserve">Карточка пригласительная </t>
  </si>
  <si>
    <t>Карточка пригласительная для пассажиров бизнес класса</t>
  </si>
  <si>
    <t>17.23.12.11.00.00.00.10.1</t>
  </si>
  <si>
    <t>Конверт</t>
  </si>
  <si>
    <t>для билетов</t>
  </si>
  <si>
    <t>Конверт для билетов "Transfer"</t>
  </si>
  <si>
    <t>Бланк "Багажная ведомость"</t>
  </si>
  <si>
    <t>17.23.12.30.00.00.00.71.2</t>
  </si>
  <si>
    <t>Стикер</t>
  </si>
  <si>
    <t>липкий,  бумажный стикер</t>
  </si>
  <si>
    <t>Стикер "Company Mail"</t>
  </si>
  <si>
    <t>Бланк "Соглашение на перевозку несовершеннолетних"</t>
  </si>
  <si>
    <t>Стикер "Cargo"</t>
  </si>
  <si>
    <t>Стикер "Стекло"</t>
  </si>
  <si>
    <t>Бланк «Экипировка»</t>
  </si>
  <si>
    <t>Бланк  «Форма самолета»</t>
  </si>
  <si>
    <t>Бланк «Грузовой манифест»</t>
  </si>
  <si>
    <t>Бланк «Центровка самолета»</t>
  </si>
  <si>
    <t>17.23.13.50.00.00.00.52.1</t>
  </si>
  <si>
    <t>Бланки</t>
  </si>
  <si>
    <t xml:space="preserve">Квитанция строгого учета </t>
  </si>
  <si>
    <t>Бланк для инкассации «Препроводительная ведомость»</t>
  </si>
  <si>
    <t>Бланк «Take off data card»</t>
  </si>
  <si>
    <t>Бланк «Property Irregularity Report» (PIR)</t>
  </si>
  <si>
    <t>17.29.11.10.00.00.40.10.1</t>
  </si>
  <si>
    <t xml:space="preserve">Бирка </t>
  </si>
  <si>
    <t>информационная, бумажная</t>
  </si>
  <si>
    <t>Карточка «CARGO»</t>
  </si>
  <si>
    <t>Карточка «Mail»</t>
  </si>
  <si>
    <t>Карточка «Priority baggage»</t>
  </si>
  <si>
    <t>Карточка «Transfer baggage»</t>
  </si>
  <si>
    <t>Карточка «Local baggage»</t>
  </si>
  <si>
    <t>Бланк «Сводно-загрузочная ведомость»</t>
  </si>
  <si>
    <t>17.23.12.12.00.00.00.10.1</t>
  </si>
  <si>
    <t>для грузовых накладных</t>
  </si>
  <si>
    <t>Конверты для грузовых накладных</t>
  </si>
  <si>
    <t>Конверт для электронных авиабилетов</t>
  </si>
  <si>
    <t>17.23.12.10.00.00.00.40.1</t>
  </si>
  <si>
    <t>Конверты</t>
  </si>
  <si>
    <t>формат C5 (162 х 229 мм)</t>
  </si>
  <si>
    <t>Конверт МСО</t>
  </si>
  <si>
    <t>17.23.12.10.00.00.00.50.1</t>
  </si>
  <si>
    <t>формат C4 (229 х 324 мм)</t>
  </si>
  <si>
    <t>Конверты для летной документации</t>
  </si>
  <si>
    <t>Бланк «Накладная на отправку письменной корреспонденции»</t>
  </si>
  <si>
    <t>Накладная "KCTV Hand over list"</t>
  </si>
  <si>
    <t>Стикер "НЕ кантовать"</t>
  </si>
  <si>
    <t>Бланк «Meal order forms»</t>
  </si>
  <si>
    <t>Информационные бирки Lost and Found</t>
  </si>
  <si>
    <t>Бирка "Ручная кладь"</t>
  </si>
  <si>
    <t>Багажная транзитная бирка «Quick transfer»</t>
  </si>
  <si>
    <t>Бирка «Firearms&amp;Ammunition»</t>
  </si>
  <si>
    <t>Бирка с люверсом</t>
  </si>
  <si>
    <t>58.11.19.00.00.00.00.12.1</t>
  </si>
  <si>
    <t>Памятка</t>
  </si>
  <si>
    <t xml:space="preserve">книжка или листок с краткими наставлениями или с краткими сведениями </t>
  </si>
  <si>
    <t>Инструкции по безопасности</t>
  </si>
  <si>
    <t>Инструкция по использованию кресел в салоне бизнес класса</t>
  </si>
  <si>
    <t>Бирка "Тяжелый багаж"</t>
  </si>
  <si>
    <t>13.92.21.00.00.00.20.15.1</t>
  </si>
  <si>
    <t>Пакет упаковочный</t>
  </si>
  <si>
    <t>полиэтилен высокого давления (ПВД). Пакет из полиэтилена высокого давления гладкий и плотный, имеет отличные свойства прочности и устойчивости к механическим повреждениям. фасовочные пакеты рассчитаны на строго определенный вес, тонкие (толщина от 45 до 100 мкм)</t>
  </si>
  <si>
    <t>22.22.12.40.00.00.10.10.1</t>
  </si>
  <si>
    <t>Пакет</t>
  </si>
  <si>
    <t>полиэтиленовый</t>
  </si>
  <si>
    <t>Пакет для дорожных наборов. Размер - 350мм х 750мм. Плотность - 50 микрон.</t>
  </si>
  <si>
    <t>17.22.11.30.00.00.00.10.1</t>
  </si>
  <si>
    <t>салфетки гигиенические или косметические</t>
  </si>
  <si>
    <t>без пропитки</t>
  </si>
  <si>
    <t xml:space="preserve">Бумажное полотенце для офиса. Размер салфетки – 22,5см*21,5 см. Плотность салфетки – двухслойные. Цвет белый. </t>
  </si>
  <si>
    <t>Одна пачка</t>
  </si>
  <si>
    <t>17.22.11.10.00.00.00.13.2</t>
  </si>
  <si>
    <t>Бумага туалетная</t>
  </si>
  <si>
    <t>двухслойная</t>
  </si>
  <si>
    <t>рулон</t>
  </si>
  <si>
    <t xml:space="preserve">Вытяжные салфетки. Упаковка мягкая полипропиленовая пленка. Размер – 21см*20см, Цвет – белый. </t>
  </si>
  <si>
    <t xml:space="preserve">Полотенце для рук деленное. Размер салфетки – 31,5см*21см. Цвет - белый. </t>
  </si>
  <si>
    <t xml:space="preserve">Туалетная бумага в рулоне. Размер листа –124мм*99,5 мм. Цвет – белый. </t>
  </si>
  <si>
    <t>17.22.11.40.00.00.00.20.2</t>
  </si>
  <si>
    <t>многослойные, ширина не менее 160 мм</t>
  </si>
  <si>
    <t xml:space="preserve">Пакет для подгузника. Пакет «маечка» с ручками. Размер – 250мм*2*70мм*400мм, плотность 10 микрон. </t>
  </si>
  <si>
    <t>13.92.21.00.00.00.30.17.1</t>
  </si>
  <si>
    <t>Мешок для мусора</t>
  </si>
  <si>
    <t>Полиэтиленовые мешки для мусора обыкновенные (без ручек и завязок) повышенной прочности</t>
  </si>
  <si>
    <t>26.20.16.11.13.11.11.10.1</t>
  </si>
  <si>
    <t>Картридж</t>
  </si>
  <si>
    <t>Тонерный. Черный.</t>
  </si>
  <si>
    <t>Совместимый картридж для принтера HP 2035, 2055 чёрный</t>
  </si>
  <si>
    <t>Совместимый картридж для МФУ Canon MF 4018, 4120, 4370, 4380, чёрный</t>
  </si>
  <si>
    <t>Совместимый картридж для МФУ Canon i-SENSYS MF-4410, 4430, 4450, 4550, 4570, 4580, чёрный</t>
  </si>
  <si>
    <t xml:space="preserve">Совместимый картридж для принтера HP 1102, 1132, 1212, 1214, 1217, чёрный </t>
  </si>
  <si>
    <t>Совместимый картридж для принтера HP P3015, черный</t>
  </si>
  <si>
    <t>Совместимый картридж для принтера HP M1120, 1522, 1505, черный</t>
  </si>
  <si>
    <t>Совместимый картридж для МФУ Canon i-Sensys 3010, черный</t>
  </si>
  <si>
    <t>Совместимый картридж для цветного принтера HP M4555mfp, M601, M602, M603, черный</t>
  </si>
  <si>
    <t>28.23.26.00.00.00.10.11.1</t>
  </si>
  <si>
    <t>Картридж к копировальной технике</t>
  </si>
  <si>
    <t>Совместимый картридж для копировального аппарата Canon 2520, 2525, 2530 черный</t>
  </si>
  <si>
    <t>Совместимый картридж для копировального аппарата Canon iR2016, 2020 черный</t>
  </si>
  <si>
    <t>Совместимый картридж для копировального аппарата Canon FC128, 224, черный</t>
  </si>
  <si>
    <t>картридж для принтера HP 1160, 1320, 3390, 3392, чёрный</t>
  </si>
  <si>
    <t>картридж для принтера HP 2015, чёрный</t>
  </si>
  <si>
    <t>картридж для принтера HP 1005, 1006, чёрный</t>
  </si>
  <si>
    <t>картридж для принтера HP P3005, 3027, черный</t>
  </si>
  <si>
    <t>картридж для принтера HP 5200, черный</t>
  </si>
  <si>
    <t>картридж для принтера HP P4014, P4015, P4515X, черный</t>
  </si>
  <si>
    <t>26.20.16.11.13.12.11.40.1</t>
  </si>
  <si>
    <t>Тонерный. Цветной</t>
  </si>
  <si>
    <t>картридж для цветного принтера HP CLJ CP1215, черный</t>
  </si>
  <si>
    <t>картридж для цветного принтера HP CLJ CP1215, синий</t>
  </si>
  <si>
    <t>картридж для цветного принтера HP CLJ CP1215, желтый</t>
  </si>
  <si>
    <t>картридж для цветного принтера HP CLJ CP1215, пурпурный</t>
  </si>
  <si>
    <t>картридж для цветного принтера HP CP2025 чёрный</t>
  </si>
  <si>
    <t>картридж для цветного принтера HP CP2025 синий</t>
  </si>
  <si>
    <t>картридж для цветного принтера HP CP2025 жёлтый</t>
  </si>
  <si>
    <t>картридж для цветного принтера HP CP2025 пурпурный</t>
  </si>
  <si>
    <t>картридж для МФУ Canon  iR1018/1020/1022/2024 черный</t>
  </si>
  <si>
    <t>картридж для МФУ Canon iR5570/6570 черный</t>
  </si>
  <si>
    <t>11.07.11.00.00.00.06.25.1</t>
  </si>
  <si>
    <t>Вода</t>
  </si>
  <si>
    <t>Питьевая, V - 19 л</t>
  </si>
  <si>
    <t>Вода питьевая бутылированная (не менее 18,9л)</t>
  </si>
  <si>
    <t>г. Костанай</t>
  </si>
  <si>
    <t>бутылка</t>
  </si>
  <si>
    <t>г. Караганда</t>
  </si>
  <si>
    <t>г. Шымкент</t>
  </si>
  <si>
    <t>11.07.11.00.00.00.01.20.1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</si>
  <si>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</si>
  <si>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Вода питьевая 0,5л без газа</t>
  </si>
  <si>
    <t>11.07.11.00.00.00.06.20.2</t>
  </si>
  <si>
    <t>Вода (кроме вод минеральных)</t>
  </si>
  <si>
    <t>Питьевая природная негазированная. Прозрачная. Без посторонних привкусов и запахов. V - 0,5 - 1 литр.</t>
  </si>
  <si>
    <t xml:space="preserve">Вода питьевая негазированная 1л 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</si>
  <si>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</si>
  <si>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</si>
  <si>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</si>
  <si>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</si>
  <si>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</si>
  <si>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</si>
  <si>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</si>
  <si>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</si>
  <si>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</si>
  <si>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</si>
  <si>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</si>
  <si>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</si>
  <si>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</si>
  <si>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</si>
  <si>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</si>
  <si>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</si>
  <si>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</si>
  <si>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</si>
  <si>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</si>
  <si>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</si>
  <si>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</si>
  <si>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</si>
  <si>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</si>
  <si>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</si>
  <si>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</si>
  <si>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</si>
  <si>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</si>
  <si>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</si>
  <si>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</si>
  <si>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</si>
  <si>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</si>
  <si>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</si>
  <si>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</si>
  <si>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</si>
  <si>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</si>
  <si>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</si>
  <si>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</si>
  <si>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</si>
  <si>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</si>
  <si>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</si>
  <si>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</si>
  <si>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</si>
  <si>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</si>
  <si>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</si>
  <si>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</si>
  <si>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</si>
  <si>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</si>
  <si>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</si>
  <si>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</si>
  <si>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</si>
  <si>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</si>
  <si>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</si>
  <si>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</si>
  <si>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</si>
  <si>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</si>
  <si>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</si>
  <si>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</si>
  <si>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</si>
  <si>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</si>
  <si>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</si>
  <si>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</si>
  <si>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</si>
  <si>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</si>
  <si>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</si>
  <si>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</si>
  <si>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</si>
  <si>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</si>
  <si>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</si>
  <si>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</si>
  <si>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</si>
  <si>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</si>
  <si>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</si>
  <si>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</si>
  <si>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</si>
  <si>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</si>
  <si>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</si>
  <si>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</si>
  <si>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</si>
  <si>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</si>
  <si>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</si>
  <si>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</si>
  <si>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</si>
  <si>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</si>
  <si>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</si>
  <si>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</si>
  <si>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</si>
  <si>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</si>
  <si>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</si>
  <si>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</si>
  <si>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</si>
  <si>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</si>
  <si>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</si>
  <si>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</si>
  <si>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</si>
  <si>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</si>
  <si>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</si>
  <si>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</si>
  <si>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</si>
  <si>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</si>
  <si>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</si>
  <si>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</si>
  <si>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</si>
  <si>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</si>
  <si>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</si>
  <si>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</si>
  <si>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</si>
  <si>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Реквизиты   ( приказа и дата утверждения проекта плана закупок) _№239-П от 27 мая 2015 г_____</t>
  </si>
  <si>
    <t>сентябрь-ноябрь</t>
  </si>
  <si>
    <t>Итого услуги</t>
  </si>
  <si>
    <t>Итого товары</t>
  </si>
  <si>
    <t>Итого работы</t>
  </si>
  <si>
    <t>работа</t>
  </si>
  <si>
    <t>485 У</t>
  </si>
  <si>
    <t>Услуги по обеспечению питанием пассажиров и экипажа  на бортах воздушных судов в г. Костанай</t>
  </si>
  <si>
    <t>Казахстан, г. Костанай</t>
  </si>
  <si>
    <t>486 У</t>
  </si>
  <si>
    <t>487 У</t>
  </si>
  <si>
    <t>Услуги аэронавигации в зоне аэродрома; услуги аэронавигации верхнего воздушного пространства Азербайджана</t>
  </si>
  <si>
    <t>Метеорологическое обеспечение наземных служб на территории Азербайджана</t>
  </si>
  <si>
    <t>Баку, Азербайджан</t>
  </si>
  <si>
    <t>52-1 У</t>
  </si>
  <si>
    <t>уменьшена на 52-1 У</t>
  </si>
  <si>
    <t>488 У</t>
  </si>
  <si>
    <t>489 У</t>
  </si>
  <si>
    <t>Аэропортовые услуги в г.Тбилиси</t>
  </si>
  <si>
    <t>490 У</t>
  </si>
  <si>
    <t>Авиационная безопасность г.Париж</t>
  </si>
  <si>
    <t>491 У</t>
  </si>
  <si>
    <t>Услуги по обеспечению питанием пассажиров и экипажа  на бортах воздушных судов в случае задержки рейсов в г. Казань</t>
  </si>
  <si>
    <t>Россия, г. Казань</t>
  </si>
  <si>
    <t>492 У</t>
  </si>
  <si>
    <t>Амстердам, Нидерланды</t>
  </si>
  <si>
    <t>Услуги по уборке салона воздушного судна в г.Амстердам на 2015-2017 гг</t>
  </si>
  <si>
    <t>493 У</t>
  </si>
  <si>
    <t>Услуги аэронавигации в верхнем воздушном пространстве Афганистана на 2015-2016 гг</t>
  </si>
  <si>
    <t>Афганистан</t>
  </si>
  <si>
    <t>494 У</t>
  </si>
  <si>
    <t>495 У</t>
  </si>
  <si>
    <t>496 У</t>
  </si>
  <si>
    <t>497 У</t>
  </si>
  <si>
    <t>498 У</t>
  </si>
  <si>
    <t>499 У</t>
  </si>
  <si>
    <t>Гостиничные услуги в г. Павлодар (одноместный номер стандарт в  гостинице с питанием) на июнь 2015-декабрь 2016</t>
  </si>
  <si>
    <t>Гостиничные услуги в г. Павлодар (двухместный  номер стандарт в  гостинице с питанием) на июнь 2015-декабрь 2016</t>
  </si>
  <si>
    <t>Гостиничные услуги в г. Павлодар (одноместный номер полулюкс в  гостинице с питанием) на июнь 2015-декабрь 2016</t>
  </si>
  <si>
    <t>Гостиничные услуги в г. Павлодар (двухместный номер полулюкс в  гостинице с питанием) на июнь 2015-декабрь 2016</t>
  </si>
  <si>
    <t>Павлодар, Казахстан</t>
  </si>
  <si>
    <t>Услуги по обеспечению питанием пассажиров с задержанных рейсов в аэропорту г. Бангкок на 2015-2017 гг.</t>
  </si>
  <si>
    <t>Бангкок, Таиланд</t>
  </si>
  <si>
    <t>г. Тараз</t>
  </si>
  <si>
    <t>500 У</t>
  </si>
  <si>
    <t>Аэропортовые услуги в Международном Аэропорту Аулие Ата на 2015-2017гг</t>
  </si>
  <si>
    <t>Услуги наземного обслуживания в Международном Аэропорту Аулие Ата на 2015-2017гг</t>
  </si>
  <si>
    <t>501 У</t>
  </si>
  <si>
    <t>502 У</t>
  </si>
  <si>
    <t>503 У</t>
  </si>
  <si>
    <t>Услуги по обеспечению питанием пассажиров с задержанных рейсов в аэропорту г. Душанбе на 2015-2016 гг.</t>
  </si>
  <si>
    <t>Душанбе, Таджикистан</t>
  </si>
  <si>
    <t>Услуги по наземному обслуживанию в г. Анаталья на 2015-2017 гг.</t>
  </si>
  <si>
    <t>Анталья, Турция</t>
  </si>
  <si>
    <t>504 У</t>
  </si>
  <si>
    <t>505 У</t>
  </si>
  <si>
    <t>Линейное обслуживание воздушных судов типа Boeing 767, Airbus A320</t>
  </si>
  <si>
    <t>Москва, Россия</t>
  </si>
  <si>
    <t>272-1 У</t>
  </si>
  <si>
    <t>уменьшена на 272-1 У</t>
  </si>
  <si>
    <t>34 Р</t>
  </si>
  <si>
    <t>35 Р</t>
  </si>
  <si>
    <t>Работы по техническому обслуживанию тормозной системы и ее компонентов для ВС типа Боинг 767</t>
  </si>
  <si>
    <t>506 У</t>
  </si>
  <si>
    <t>Услуги по технической поддержке тормозной системы и ее компонентов для ВС типа Боинг 767</t>
  </si>
  <si>
    <t>507 У</t>
  </si>
  <si>
    <t>Услуги по технической поддержке тормозной системы и ее компонентов для ВС типа Эбраер 190</t>
  </si>
  <si>
    <t>508 У</t>
  </si>
  <si>
    <t>509 У</t>
  </si>
  <si>
    <t xml:space="preserve">Ежемесячно 100% предоплатой </t>
  </si>
  <si>
    <t>510 У</t>
  </si>
  <si>
    <t>511 У</t>
  </si>
  <si>
    <t>Услуги по использованию системы регистрации пассажиров в г. Урумчи</t>
  </si>
  <si>
    <t>Услуги по регистрации пассажиров в г. Урумчи</t>
  </si>
  <si>
    <t>159-1 У</t>
  </si>
  <si>
    <t>уменьшена на 159-1 У</t>
  </si>
  <si>
    <t>272-2 У</t>
  </si>
  <si>
    <t>210-1 У</t>
  </si>
  <si>
    <t>уменьшена на 210-1 У</t>
  </si>
  <si>
    <t>512 У</t>
  </si>
  <si>
    <t>Услуги по предоставлению расписания полетов на 2015-2016 гг</t>
  </si>
  <si>
    <t>513 У</t>
  </si>
  <si>
    <t xml:space="preserve">Аренда дополнительных офисных помещений общей площадью 66,5 кв.м. и подиум для установки портокабин общей площадью 55 кв.м. в г. Алматы </t>
  </si>
  <si>
    <t>Услуги по аренде помещения для хранения противообледенительной жидкости  от 250 кв.м до 300 кв.м</t>
  </si>
  <si>
    <t xml:space="preserve">Услуги по аренде помещения для хранения противообледенительной жидкости  от 55 кв.м до 65 кв.м </t>
  </si>
  <si>
    <t>уменьшена на 34 Р</t>
  </si>
  <si>
    <t>уменьшена на 35 Р</t>
  </si>
  <si>
    <t>уменьшена на 272-2 У</t>
  </si>
  <si>
    <t>514 У</t>
  </si>
  <si>
    <t>Аэропортовые услуги в международном аэропорту г. Лондон на 2015-2016 гг</t>
  </si>
  <si>
    <t>515 У</t>
  </si>
  <si>
    <t>516 У</t>
  </si>
  <si>
    <t>Услуги обслуживания пассажиров в бизнес зале аэропорта г.Лондон на 2015-2016 гг.</t>
  </si>
  <si>
    <t>517 У</t>
  </si>
  <si>
    <t>518 У</t>
  </si>
  <si>
    <t>Услуги по предоставлению доступа к сети Интернет (тарифный план "Corporate 10")</t>
  </si>
  <si>
    <t>Услуги по предоставлению  доступа к сети Интернет (свыше 10 Гб)</t>
  </si>
  <si>
    <t>519 У</t>
  </si>
  <si>
    <t>520 У</t>
  </si>
  <si>
    <t>Услуги аэронавигации в верхнем воздушном пространстве Российской Федерации на 2015-2017 гг</t>
  </si>
  <si>
    <t>Услуги аэронавигации в районе аэродрома Российской Федерации на 2015-2017 гг</t>
  </si>
  <si>
    <t>Российская Федерация</t>
  </si>
  <si>
    <t>36 Р</t>
  </si>
  <si>
    <t>Восстановление лакокрасочного покрытия внешней поверхности фюзеляжа ВС типа Боинг 757 в соответствии с требованиями руководства по технической эксплуатации ВС, P4-MAS</t>
  </si>
  <si>
    <t>май-июль</t>
  </si>
  <si>
    <t>521 У</t>
  </si>
  <si>
    <t>Услуги по доставке багажа в г. Омск на 2015-2016 гг</t>
  </si>
  <si>
    <t>Россия, г.Омск</t>
  </si>
  <si>
    <t>522 У</t>
  </si>
  <si>
    <t>61.20.30.10.00.00.00</t>
  </si>
  <si>
    <t>Услуги по передаче данных по сетям</t>
  </si>
  <si>
    <t>Услуги по передаче данных по сетям телекоммуникационным беспроводным</t>
  </si>
  <si>
    <t>Услуги по приему и отправке АСARS сообщений с/на борт воздушных  судов</t>
  </si>
  <si>
    <t>США          Анаполис</t>
  </si>
  <si>
    <t>523 У</t>
  </si>
  <si>
    <t>Услуги по предоставлению исходящих звонков на направление Beeline</t>
  </si>
  <si>
    <t>100% по факту оказанных услуг</t>
  </si>
  <si>
    <t>524 У</t>
  </si>
  <si>
    <t>Франкфурт-на-Майне, Германия</t>
  </si>
  <si>
    <t>525 У</t>
  </si>
  <si>
    <t>Услуги по обеспечению питанием пассажиров с задержанных рейсов в аэропорту г. Актобе на 2015-2016 гг.</t>
  </si>
  <si>
    <t>Актобе, Казахстан</t>
  </si>
  <si>
    <t>526 У</t>
  </si>
  <si>
    <t>74.90.20.23.10.10.10</t>
  </si>
  <si>
    <t>Услуги по техническому обслуживанию азотной станции</t>
  </si>
  <si>
    <t>Комплекс услуги и работ по техническому обслуживанию азотной станции</t>
  </si>
  <si>
    <t xml:space="preserve">ЦП </t>
  </si>
  <si>
    <t>314-1 У</t>
  </si>
  <si>
    <t>уменьшена на 314-1 У</t>
  </si>
  <si>
    <t>527 У</t>
  </si>
  <si>
    <t>528 У</t>
  </si>
  <si>
    <t>Услуги по изготовлению и выдаче пропусков в аэропорту  г. Алматы на 2015-2016  гг.</t>
  </si>
  <si>
    <t xml:space="preserve">Услуги по предоставлению тягача в международном аэропорту г.Алматы на 2015 -2016 гг. </t>
  </si>
  <si>
    <t>г.Алматы, Казахстан</t>
  </si>
  <si>
    <t>Работы по текущему ремонту летательных аппаратов</t>
  </si>
  <si>
    <t>529 У</t>
  </si>
  <si>
    <t>Услуги по доставке багажа в г.Стамбул</t>
  </si>
  <si>
    <t>530 У</t>
  </si>
  <si>
    <t>Услуги обслуживания пассажиров в бизнес зале аэропорта г. Амстердам на 2015-2016 гг.</t>
  </si>
  <si>
    <t>531 У</t>
  </si>
  <si>
    <t>Услуги по предсменному медицинскому освидетельствованию</t>
  </si>
  <si>
    <t>Предсменное медицинское освидетельствование</t>
  </si>
  <si>
    <t xml:space="preserve">Предсменное медицинское освидетельствование водителя в аэропорту Манас на 2015 - 2016 год </t>
  </si>
  <si>
    <t>Кыргызстан, г.Бишкек</t>
  </si>
  <si>
    <t>86.90.19.12.00.00.00</t>
  </si>
  <si>
    <t>532 У</t>
  </si>
  <si>
    <t>Услуги по наземному обслуживанию в г.Банкгок на 2015-2018 гг.</t>
  </si>
  <si>
    <t>533 У</t>
  </si>
  <si>
    <t xml:space="preserve"> Доступ к фонду запасных частей для воздушных судов типа Embraer</t>
  </si>
  <si>
    <t>534 У</t>
  </si>
  <si>
    <t>Лондон</t>
  </si>
  <si>
    <t>Услуги по предоставлению доступа к веб-сайту  базы данных  по финансовым отчетам авиакомпаний на 2015-2017 гг</t>
  </si>
  <si>
    <t>535 У</t>
  </si>
  <si>
    <t>Услуги по доставке багажа в г.Бангкок на 2015-2016 гг</t>
  </si>
  <si>
    <t>г. Бангкок, Тайланд</t>
  </si>
  <si>
    <t>307-1 У</t>
  </si>
  <si>
    <t>уменьшена на 307-1 У</t>
  </si>
  <si>
    <t>536 У</t>
  </si>
  <si>
    <t>537 У</t>
  </si>
  <si>
    <t>Услуги аэронавигации в верхнем воздушном пространстве и в районе аэродрома в Тайланде на 2015-2017 гг</t>
  </si>
  <si>
    <t>Услуги аэронавигации в верхнем воздушном пространстве в Малайзии на 2015-2017 гг</t>
  </si>
  <si>
    <t>Тайланд</t>
  </si>
  <si>
    <t>Малайзия</t>
  </si>
  <si>
    <t>538 У</t>
  </si>
  <si>
    <t>539 У</t>
  </si>
  <si>
    <t>540 У</t>
  </si>
  <si>
    <t>541 У</t>
  </si>
  <si>
    <t>Одноместный стандартный номер с питанием  в г.Санкт-Петербург</t>
  </si>
  <si>
    <t>Двухместный стандартный номер с питанием  в г.Санкт-Петербург</t>
  </si>
  <si>
    <t>г.Санкт-Петербург /РФ</t>
  </si>
  <si>
    <t>390-1 У</t>
  </si>
  <si>
    <t>уменьшена на 390-1 У</t>
  </si>
  <si>
    <t>542 У</t>
  </si>
  <si>
    <t>Транспортные услуги по перевозке сотрудников ( автомобилем не менее 4 мест)</t>
  </si>
  <si>
    <t>г.Тараз</t>
  </si>
  <si>
    <t>37 Р</t>
  </si>
  <si>
    <t>33.12.19.16.00.00.00</t>
  </si>
  <si>
    <t>Ремонт и техническое обслуживание погрузчика</t>
  </si>
  <si>
    <t xml:space="preserve">100% по факту выполненных работ </t>
  </si>
  <si>
    <t>38 Р</t>
  </si>
  <si>
    <t>C-check ВС типа Boeing 767</t>
  </si>
  <si>
    <t>509-1 У</t>
  </si>
  <si>
    <t>уменьшена на 509-1 У</t>
  </si>
  <si>
    <t>543 У</t>
  </si>
  <si>
    <t>544 У</t>
  </si>
  <si>
    <t>545 У</t>
  </si>
  <si>
    <t>546 У</t>
  </si>
  <si>
    <t>Гостиничные услуги в г. Кызылорда (одноместный номер стандарт в  гостинице с питанием) на 2015-2017гг</t>
  </si>
  <si>
    <t>Гостиничные услуги в г. Кызылорда (двухместный  номер стандарт в  гостинице с питанием) на 2015-2017гг</t>
  </si>
  <si>
    <t>Гостиничные услуги в г. Кызылорда (одноместный номер люкс в  гостинице с питанием) на 2015-2017гг</t>
  </si>
  <si>
    <t>Гостиничные услуги в г. Кызылорда (трехместный номер стандарт в  гостинице с питанием) на 2015-2017гг</t>
  </si>
  <si>
    <t>Кызылорда, Казахстан</t>
  </si>
  <si>
    <t>547 У</t>
  </si>
  <si>
    <t>Уборка воздушного судна в Самаре на 2015-2016 гг</t>
  </si>
  <si>
    <t>Россия, г. Самара</t>
  </si>
  <si>
    <t>509-2 У</t>
  </si>
  <si>
    <t>уменьшена на 509-2 У</t>
  </si>
  <si>
    <t>548 У</t>
  </si>
  <si>
    <t>Нидерланды, г.Амстердам</t>
  </si>
  <si>
    <t xml:space="preserve">Услуги использования Установки Воздушного Запуска (УВЗ) в г. Амстердам на 2015-2016 гг
</t>
  </si>
  <si>
    <t>145 Т</t>
  </si>
  <si>
    <t xml:space="preserve">авиационные спасательные жилеты для обслуживания ВС типа Boeing 757/767, Airbus A319/320/321  Embraer 190 </t>
  </si>
  <si>
    <t>549 У</t>
  </si>
  <si>
    <t>384-1 У</t>
  </si>
  <si>
    <t>уменьшена на 384-1 У</t>
  </si>
  <si>
    <t>39 Р</t>
  </si>
  <si>
    <t>Разработка,  сертификация, производство и установка внешней маркировки фюзеляжа ВС</t>
  </si>
  <si>
    <t>550 У</t>
  </si>
  <si>
    <t>Санкт-Петербург, РФ</t>
  </si>
  <si>
    <t>551 У</t>
  </si>
  <si>
    <t>552 У</t>
  </si>
  <si>
    <t>553 У</t>
  </si>
  <si>
    <t>Гостиничные услуги в г. Новосибирск (одноместный стандартный номер с питанием) на 2015-2016 гг</t>
  </si>
  <si>
    <t>Гостиничные услуги в г. Новосибирск  (двухместный  номер стандарт в  гостинице с питанием) на 2015-2016 гг</t>
  </si>
  <si>
    <t>Новосибирск, РФ</t>
  </si>
  <si>
    <t>Услуги по предоставлению доступа к базе данных об опасных грузоперевозках Cargo System Dangerous Goods</t>
  </si>
  <si>
    <t>554 У</t>
  </si>
  <si>
    <t>555 У</t>
  </si>
  <si>
    <t>Услуги аэронавигации в верхнем воздушном пространстве и в районе аэродрома в Кыргызстане на 2015-2016 гг</t>
  </si>
  <si>
    <t>Кыргызстан</t>
  </si>
  <si>
    <t>556 У</t>
  </si>
  <si>
    <t>557 У</t>
  </si>
  <si>
    <t>Транспортировка багажа в аэропорту г. Париж на 2015-2018 гг</t>
  </si>
  <si>
    <t xml:space="preserve">август-сентябрь </t>
  </si>
  <si>
    <t>Казахстан, г. Астана</t>
  </si>
  <si>
    <t>558 У</t>
  </si>
  <si>
    <t>559 У</t>
  </si>
  <si>
    <t>560 У</t>
  </si>
  <si>
    <t>561 У</t>
  </si>
  <si>
    <t>Гостиничные услуги в г. Уральск (одноместный стандартный номер с питанием) на 2015-2017 гг</t>
  </si>
  <si>
    <t>Гостиничные услуги в г. Уральск (двухместный стандартный номер с питанием) на 2015-2017 гг</t>
  </si>
  <si>
    <t>Гостиничные услуги в г. Уральск (апартаменты с питанием) на 2015-2017 гг</t>
  </si>
  <si>
    <t>г. Уральск,  Казахстан</t>
  </si>
  <si>
    <t>Транспортные услуги в г. Новосибирск на 2015-2016 гг</t>
  </si>
  <si>
    <t>Россия, г. Новосибирск</t>
  </si>
  <si>
    <t>Пакет огнеупорный для одеял. Размер: 700*900мм , материал – полиэтилен, плотность – 100 микрон</t>
  </si>
  <si>
    <t>30% предоплата, оставшиеся 70% будут оплачены по факту поставки каждой партии товаров в течение 10 (десяти) дней</t>
  </si>
  <si>
    <t xml:space="preserve">Пакет для пледов. Размер 330ммх500 мм. Плотность - 50микрон. Вид сырья – ПВД. Цвет - пакета матово-прозрачный. </t>
  </si>
  <si>
    <t xml:space="preserve">Туалетная бумага в рулоне для офиса.Нижняя вытяжка. Размер листа 9 см*14 см.Длина рулона 150 метров Цвет – белый. </t>
  </si>
  <si>
    <t>Бумажное полотенце в рулоне. Размер салфетки 20 см*23 см. двухслойная</t>
  </si>
  <si>
    <t>Пакет огнеупорный. Размер: 700*1200мм , материал – полиэтилен, плотность – 100 микрон</t>
  </si>
  <si>
    <t>Пакеты для наушников бизнес класс. Размер – 215 мм х 200 мм. Плотность - 50 микрон. Вид сырья – HDPE. Цвет - пакета матово-прозрачный.</t>
  </si>
  <si>
    <t>Пакет для замков барных телег. Размер 215х310мм. Плотность 100 микрон. Цвет матово-прозрачный</t>
  </si>
  <si>
    <t>Полиэтиленовый</t>
  </si>
  <si>
    <t>Пакеты для мусора 240 литров. Размер – 1000 мм*1500мм. Плотность - 100микрон. Вид сырья – ПВД.  Цвет пакета - прозрачный.</t>
  </si>
  <si>
    <t>Пакеты для мусора 300 литров. Размер – 1300мм*2*150*1500мм. Плотность - 100микрон. Вид сырья – ПВД.  Цвет пакета - прозрачный.</t>
  </si>
  <si>
    <t>Пакеты для мусора 120 литров. Цвет черный. Размер – 700мм*1100мм. Плотность – 40 микрон.</t>
  </si>
  <si>
    <t>146 Т</t>
  </si>
  <si>
    <t>147 Т</t>
  </si>
  <si>
    <t>148 Т</t>
  </si>
  <si>
    <t>149 Т</t>
  </si>
  <si>
    <t>150 Т</t>
  </si>
  <si>
    <t xml:space="preserve">Туалетная бумага в рулоне. Размер листа –140мм*99,5 мм. Цвет – белый. </t>
  </si>
  <si>
    <t xml:space="preserve">Алматинская обл Талгарский р-он село Альмерек складской комплекс AILP.  </t>
  </si>
  <si>
    <t>17.22.11.10.00.00.00.13.3</t>
  </si>
  <si>
    <t>туалетная бумага (салфетки)</t>
  </si>
  <si>
    <t xml:space="preserve">Вытяжные салфетки. Упаковка картонная коробка. Размер – 21см*20см, Цвет – белый. </t>
  </si>
  <si>
    <t>Пакеты для мусора 120 литров. Цвет прозрачный. Размер – 700мм*1100мм. Плотность – 40 микрон.</t>
  </si>
  <si>
    <t>Почтовый пакет. Размер 540х840мм, плотность 100 микрон, цвет матово-прозрачный</t>
  </si>
  <si>
    <t>40 Р</t>
  </si>
  <si>
    <t>с момента заключения контракта до 31.12.2017</t>
  </si>
  <si>
    <t>562 У</t>
  </si>
  <si>
    <t>563 У</t>
  </si>
  <si>
    <t>564 У</t>
  </si>
  <si>
    <t>565 У</t>
  </si>
  <si>
    <t>Гостиничные услуги в г. Актау (одноместный стандартный номер с питанием) на 2015-2016 гг</t>
  </si>
  <si>
    <t>Гостиничные услуги в г. Актау (двухместный стандартный номер с питанием) на 2015-2016 гг</t>
  </si>
  <si>
    <t>г. Актау,  Казахстан</t>
  </si>
  <si>
    <t>Услуги по использованию телефонной линии Toll-Free</t>
  </si>
  <si>
    <t xml:space="preserve">Услуги по предоставлению входящего/исходящего трафика 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</si>
  <si>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</si>
  <si>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</si>
  <si>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</si>
  <si>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</si>
  <si>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</si>
  <si>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</si>
  <si>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</si>
  <si>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</si>
  <si>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Гостиничные услуги в г. Новосибирск (двухместный  номер стандарт в  гостинице с питанием) на 2015-2016 гг</t>
  </si>
  <si>
    <t>Гостиничные услуги в г. Москва (одноместный стандартный номер с питанием) на 2015-2016 гг</t>
  </si>
  <si>
    <t>Гостиничные услуги в г. Москва (двухместный  номер стандарт в  гостинице с питанием) на 2015-2016 гг</t>
  </si>
  <si>
    <t>Гостиничные услуги в г. Тбилиси (одноместный стандартный номер с питанием) на 2015-2016 гг</t>
  </si>
  <si>
    <t>Гостиничные услуги в г. Тбилиси (двухместный  номер стандарт в  гостинице с питанием) на 2015-2016 гг</t>
  </si>
  <si>
    <t>Москва, РФ</t>
  </si>
  <si>
    <t>Тбилиси, Грузия</t>
  </si>
  <si>
    <t>574 У</t>
  </si>
  <si>
    <t>62.02.30.46.10.00.00</t>
  </si>
  <si>
    <t>Услуги по сопровождению и технической поддержке программно-аппаратных средств и программного обеспечения</t>
  </si>
  <si>
    <t>Услуги по технической поддержке лицензий Trax на 2015 - 2020 гг.</t>
  </si>
  <si>
    <t xml:space="preserve">закуп на 2020 год составляет 1 657 440 </t>
  </si>
  <si>
    <t>575 У</t>
  </si>
  <si>
    <t>г.Талдыкорган</t>
  </si>
  <si>
    <t xml:space="preserve">100% по факту выполненных услуг </t>
  </si>
  <si>
    <t>576 У</t>
  </si>
  <si>
    <t>Транспортные услуги в г. Павлодар на 2015-2017 гг</t>
  </si>
  <si>
    <t xml:space="preserve">Коммерческий склад «АО Эйр Астана»
Адрес: Талгарский р/н, Гульдалинский с/о, с.Алмерек, складской комплекс АИЛП
</t>
  </si>
  <si>
    <t>Бланк  ''Сrew baggage (9*7)''</t>
  </si>
  <si>
    <t>Квитанция строгого учета</t>
  </si>
  <si>
    <t>Бланки фирменные</t>
  </si>
  <si>
    <t>Конверт «Lost and Found»</t>
  </si>
  <si>
    <t>151 Т</t>
  </si>
  <si>
    <t>152 Т</t>
  </si>
  <si>
    <t>153 Т</t>
  </si>
  <si>
    <t>154 Т</t>
  </si>
  <si>
    <t>155 Т</t>
  </si>
  <si>
    <t>156 Т</t>
  </si>
  <si>
    <t>157 Т</t>
  </si>
  <si>
    <t>Бланк «Требование на топливо»</t>
  </si>
  <si>
    <t>Бланк «Расходная накладная»</t>
  </si>
  <si>
    <t>Бирка "Gate/ Ramp Delivery"</t>
  </si>
  <si>
    <t>Вкладыш для пледов</t>
  </si>
  <si>
    <t>Стикеры для бортовых журналов</t>
  </si>
  <si>
    <t xml:space="preserve">Бланк "Loading Instruction Report 767-300ER" </t>
  </si>
  <si>
    <t>Бланк ''Trip information»</t>
  </si>
  <si>
    <t>577 У</t>
  </si>
  <si>
    <t>Аэропортовые услуги в Аэропорту Талдыкорган  на 2015-2017гг</t>
  </si>
  <si>
    <t>578 У</t>
  </si>
  <si>
    <t>Услуги наземного обслуживания в Аэропорту Талдыкорган на 2015-2017гг</t>
  </si>
  <si>
    <t>г. Талдыкорган</t>
  </si>
  <si>
    <t>579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</si>
  <si>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</si>
  <si>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</si>
  <si>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Услуги по медицинскому осмотру пилотов в г. Лондон</t>
  </si>
  <si>
    <t>Великобританияб г. Лондон</t>
  </si>
  <si>
    <t>580 У</t>
  </si>
  <si>
    <t>581 У</t>
  </si>
  <si>
    <t>582 У</t>
  </si>
  <si>
    <t>583 У</t>
  </si>
  <si>
    <t>584 У</t>
  </si>
  <si>
    <t>Гостиничные услуги в г. Франкфурт (одноместный номер)</t>
  </si>
  <si>
    <t>Гостиничные услуги в г. Франкфурт (двухместный номер)</t>
  </si>
  <si>
    <t>Транспортные услуги в г. Уральск</t>
  </si>
  <si>
    <t>Уральск, Казахстан</t>
  </si>
  <si>
    <t>557-1 У</t>
  </si>
  <si>
    <t>уменьшена на 557-1 У</t>
  </si>
  <si>
    <t>585 У</t>
  </si>
  <si>
    <t>Стамбул, Турция</t>
  </si>
  <si>
    <t>586 У</t>
  </si>
  <si>
    <t>73.11.11.10.00.00.00</t>
  </si>
  <si>
    <t>Услуги по созданию и размещению рекламы в средствах массовой информации</t>
  </si>
  <si>
    <t>Размещение объявлений об открытых тендерах в периодическом печатном издании на государственном и русском языках</t>
  </si>
  <si>
    <t xml:space="preserve">Сентябрь-октябрь </t>
  </si>
  <si>
    <t>сентбярь</t>
  </si>
  <si>
    <t>Гостиничные услуги в г. Франкфурт (одноместный номер с питанием)</t>
  </si>
  <si>
    <t>587 У</t>
  </si>
  <si>
    <t>Гостиничные услуги в г. Франкфурт (двухместный номер с питанием)</t>
  </si>
  <si>
    <t>588 У</t>
  </si>
  <si>
    <t>Транспортировка груза в аэропорту г. Париж на 2015-2018 гг</t>
  </si>
  <si>
    <t>589 У</t>
  </si>
  <si>
    <t>Услуги аэронавигации верхнего воздушного пространства на территории Королевства Камбоджа</t>
  </si>
  <si>
    <t>Камбоджа</t>
  </si>
  <si>
    <t>586-1 У</t>
  </si>
  <si>
    <t>уменьшена на 586-1 У и 1451 У в ГПЗ - ОИ до подведения</t>
  </si>
  <si>
    <t>590 У</t>
  </si>
  <si>
    <t>591 У</t>
  </si>
  <si>
    <t>592 У</t>
  </si>
  <si>
    <t>593 У</t>
  </si>
  <si>
    <t xml:space="preserve">Гостиничные услуги в г. Атырау (одноместный номер  с питанием) </t>
  </si>
  <si>
    <t xml:space="preserve">Гостиничные услуги в г. Атырау (двухместный номер  с питанием) </t>
  </si>
  <si>
    <t xml:space="preserve">Гостиничные услуги в г. Атырау (одноместный номер полулюкс с питанием) </t>
  </si>
  <si>
    <t xml:space="preserve">Гостиничные услуги в г. Атырау (двухместный номер полулюкс с питанием) </t>
  </si>
  <si>
    <t>Атырау, Казахстан</t>
  </si>
  <si>
    <t>594 У</t>
  </si>
  <si>
    <t xml:space="preserve">Услуги по аренде помещения для хранения противообледенительной жидкости  от 1150  кв.м до 1250 кв.м </t>
  </si>
  <si>
    <t xml:space="preserve">г.Алматы </t>
  </si>
  <si>
    <t>158 Т</t>
  </si>
  <si>
    <t>159 Т</t>
  </si>
  <si>
    <t>Комплект униформы для женского состава (старших) бортпроводников и агентов по наземному обслуживанию пассажиров  (пиджак, брюки, юбка, жилет)</t>
  </si>
  <si>
    <t>Комплект униформы для женского состава старших бортпроводников и агентов по наземному обслуживанию пассажиров (пиджак, брюки, юбка, жилет)</t>
  </si>
  <si>
    <t>сентябрь-октябрь</t>
  </si>
  <si>
    <t>Комплект униформы для мужского состава бортпроводников и агентов по наземному обслуживанию пассажиров (пиджак, брюки, жилет)</t>
  </si>
  <si>
    <t>Комплект униформы для мужского состава старших бортпроводников и агентов по наземному обслуживанию пассажиров  (пиджак, брюки, жилет)</t>
  </si>
  <si>
    <t>595 У</t>
  </si>
  <si>
    <t>596 У</t>
  </si>
  <si>
    <t>Аэропортовые услуги в аэропорту г.Омск</t>
  </si>
  <si>
    <t>Услуги наземного обслуживания в аэропорту г.Омск</t>
  </si>
  <si>
    <t>597 У</t>
  </si>
  <si>
    <t>598 У</t>
  </si>
  <si>
    <t>599 У</t>
  </si>
  <si>
    <t xml:space="preserve">Гостиничные услуги в г. Тараз (одноместный номер  с питанием) </t>
  </si>
  <si>
    <t xml:space="preserve">Гостиничные услуги в г. Тараз (двухместный номер  с питанием) </t>
  </si>
  <si>
    <t>Тараз, Казахстан</t>
  </si>
  <si>
    <t>Услуги по осуществлению надзора рейсов в г.Париж</t>
  </si>
  <si>
    <t>600 У</t>
  </si>
  <si>
    <t>Услуги аэронавигации в верхнем воздушном пространстве в Мьянме</t>
  </si>
  <si>
    <t>Мьянма</t>
  </si>
  <si>
    <t>293-1 У</t>
  </si>
  <si>
    <t>уменьшена на 293-1 У</t>
  </si>
  <si>
    <t>601 У</t>
  </si>
  <si>
    <t>602 У</t>
  </si>
  <si>
    <t>603 У</t>
  </si>
  <si>
    <t>604 У</t>
  </si>
  <si>
    <t>51.22.12.40.10.00.00</t>
  </si>
  <si>
    <t>Услуги, связанные с использованием космических объектов для обеспечения связи, вещания и ретрансляции</t>
  </si>
  <si>
    <t>Услуги по использованию модуля Flight Tracker Basic (31 самолет)</t>
  </si>
  <si>
    <t>Услуги по использованию модуля  Flight Tracker Alerting module (31 самолет)</t>
  </si>
  <si>
    <t>инУслуги по использованию модуля Global Weather (11-20 пользователей)</t>
  </si>
  <si>
    <t>Услуги по использованию модуля Global Hazards (11-20 пользователей)</t>
  </si>
  <si>
    <t>страны дальнего и ближнего зарубежья</t>
  </si>
  <si>
    <t xml:space="preserve">Сентябрь-ноябрь </t>
  </si>
  <si>
    <t>605 У</t>
  </si>
  <si>
    <t>на 2020 год - 2 057 320</t>
  </si>
  <si>
    <t>Работы по техническому обслуживанию тормозной системы и ее компонентов для ВС типа Эбраер 190</t>
  </si>
  <si>
    <t>сентрябрь-октябрь</t>
  </si>
  <si>
    <t>606 У</t>
  </si>
  <si>
    <t>Услуги по предоставлению расписания полетов на 2015-2019 гг</t>
  </si>
  <si>
    <t>Ежемесячно 100% по факту оказания услуг</t>
  </si>
  <si>
    <t>607 У</t>
  </si>
  <si>
    <t>608 У</t>
  </si>
  <si>
    <t>Услуги по надзору за грузообслуживанием воздушных судов в г. Бангкок</t>
  </si>
  <si>
    <t>Услуги по грузообслуживанию воздушных судов в г. Лондон на 2015-2017 гг.</t>
  </si>
  <si>
    <t>609 У</t>
  </si>
  <si>
    <t>Услуги противообледенительной обработки воздушных судов в г.Франкфурт</t>
  </si>
  <si>
    <t>41 Р</t>
  </si>
  <si>
    <t>уменьшена на 41 Р</t>
  </si>
  <si>
    <t>610 У</t>
  </si>
  <si>
    <t>Услуги по обеспечению питанием пассажиров и экипажа  на бортах воздушных судов в г. Караганда.</t>
  </si>
  <si>
    <t>Казахстан, г. Караганда</t>
  </si>
  <si>
    <t>160 Т</t>
  </si>
  <si>
    <t>161 Т</t>
  </si>
  <si>
    <t>162 Т</t>
  </si>
  <si>
    <t>Комплект спецодежды зимний для инженеров г.Алматы</t>
  </si>
  <si>
    <t>Комплект спецодежды летний для инженеров г.Алматы</t>
  </si>
  <si>
    <t>Комплект спецодежды зимний для инженеров г.Астана</t>
  </si>
  <si>
    <t>Комплект спецодежды летний для инженеров г.Астана</t>
  </si>
  <si>
    <t xml:space="preserve">30% предоплата от 70 % -по факту поставки товара в течение 15 банковских дней  </t>
  </si>
  <si>
    <t>606-1 У</t>
  </si>
  <si>
    <t>уменьшена нан 606-1 У</t>
  </si>
  <si>
    <t>611 У</t>
  </si>
  <si>
    <t>Услуги аэронавигации в верхнем воздушном пространстве в Бангладеш</t>
  </si>
  <si>
    <t>163 Т</t>
  </si>
  <si>
    <t>Окна для ВС типа Airbus 320</t>
  </si>
  <si>
    <t>100% по факту поставки товара</t>
  </si>
  <si>
    <t>42 Р</t>
  </si>
  <si>
    <t>Восстановление лакокрасочного покрытия внешней поверхности фюзеляжа ВС типа Эйрбас А321 в соответствии с требованиями руководства по технической эксплуатации ВС, P4-OAS</t>
  </si>
  <si>
    <t>610-1 У</t>
  </si>
  <si>
    <t>уменьшена на 610-1 У и 1503 У</t>
  </si>
  <si>
    <t>г. Оскемен</t>
  </si>
  <si>
    <t>30% предоплата, 70% по факту поставки</t>
  </si>
  <si>
    <t>164 Т</t>
  </si>
  <si>
    <t>165 Т</t>
  </si>
  <si>
    <t>166 Т</t>
  </si>
  <si>
    <t>167 Т</t>
  </si>
  <si>
    <t>168 Т</t>
  </si>
  <si>
    <t>11.07.11.00.00.00.06.10.2</t>
  </si>
  <si>
    <t>Питьевая природная газированная. Прозрачная. Без посторонних привкусов и запахов. V - 0,5 - 1 литр.</t>
  </si>
  <si>
    <t xml:space="preserve">Вода питьевая газированная 1л </t>
  </si>
  <si>
    <t>43 Р</t>
  </si>
  <si>
    <t>612 У</t>
  </si>
  <si>
    <t>613 У</t>
  </si>
  <si>
    <t>Услуги по предоставлению и размещению информации о тарифах на провозку багажа на сайте atpco.net</t>
  </si>
  <si>
    <t>614 У</t>
  </si>
  <si>
    <t>615 У</t>
  </si>
  <si>
    <t>616 У</t>
  </si>
  <si>
    <t>617 У</t>
  </si>
  <si>
    <t>618 У</t>
  </si>
  <si>
    <t>619 У</t>
  </si>
  <si>
    <t>Гостиничные услуги в г. Астана (одноместный стандартный номер в четырехзвездочной гостинице)</t>
  </si>
  <si>
    <t>Гостиничные услуги в г. Астана (двухместный/с раздельными кроватями  стандартный в четырехзвездочной гостинице)</t>
  </si>
  <si>
    <t>Гостиничные услуги в г. Астана (одноместный стандартный номер в трехзвездочной гостинице)</t>
  </si>
  <si>
    <t>Гостиничные услуги в г. Астана (двухместный/с раздельными кроватями  стандартный в трехзвездочной гостинице )</t>
  </si>
  <si>
    <t>Гостиничные услуги в г. Астана (одноместный стандартный номер в пятизвездочной гостинице)</t>
  </si>
  <si>
    <t xml:space="preserve">Гостиничные услуги в г. Астана (двухместный/с раздельными кроватями  стандартный в пятизвездочной гостинице) </t>
  </si>
  <si>
    <t>Астана, Казахстан</t>
  </si>
  <si>
    <t>620 У</t>
  </si>
  <si>
    <t>Услуги по восстановлению и возмещению багажа в г. Франкфурт</t>
  </si>
  <si>
    <t>621 У</t>
  </si>
  <si>
    <t>622 У</t>
  </si>
  <si>
    <t>Услуги аэронавигации в районе аэродрома в г. Амстердам</t>
  </si>
  <si>
    <t>Услуги аэронавигации верхнего воздушного пространства в Пакстане</t>
  </si>
  <si>
    <t>Амстердам, Недерланды</t>
  </si>
  <si>
    <t>Пакистан</t>
  </si>
  <si>
    <t>623 У</t>
  </si>
  <si>
    <t>624 У</t>
  </si>
  <si>
    <t xml:space="preserve">Гостиничные услуги в г. Алматы (одноместный номер с питанием) </t>
  </si>
  <si>
    <t xml:space="preserve">Гостиничные услуги в г. Алматы (двухместный номер с питанием) </t>
  </si>
  <si>
    <t>625 У</t>
  </si>
  <si>
    <t>626 У</t>
  </si>
  <si>
    <t>Гостиничные услуги в г. Тбилиси (одноместный номер с питанием)</t>
  </si>
  <si>
    <t>Гостиничные услуги в г. Тбилиси (двухместный номер с питанием)</t>
  </si>
  <si>
    <t>627 У</t>
  </si>
  <si>
    <t xml:space="preserve">Услуги по предоставлению медицинского транспорта </t>
  </si>
  <si>
    <t xml:space="preserve"> 
52.23.11.19.09.10.00</t>
  </si>
  <si>
    <t>628 У</t>
  </si>
  <si>
    <t>Услуги по обеспечению авиационной безопасности рейсов в аэропорту г. Стамбул</t>
  </si>
  <si>
    <t>629 У</t>
  </si>
  <si>
    <t>68.20.11.10.10.10.00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</si>
  <si>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</si>
  <si>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включённая в арендную плату недвижимости</t>
  </si>
  <si>
    <t xml:space="preserve">Услуга по передаче и распределению тепловой энергии в здании столярки (ОКС) в Аэропорту города Астана  </t>
  </si>
  <si>
    <t xml:space="preserve">г.Астана </t>
  </si>
  <si>
    <t>по факту до 20 числа каждого месяца</t>
  </si>
  <si>
    <t>273-1 У</t>
  </si>
  <si>
    <t>Уменьшена на 273-1 У</t>
  </si>
  <si>
    <t>630 У</t>
  </si>
  <si>
    <t>74.30.11.10.05.00.00</t>
  </si>
  <si>
    <t>Услуги по устному и письменному переводу</t>
  </si>
  <si>
    <t>Услуги по переводу содержания (контента) сайта на корейский язык с последующим размещением на сайте</t>
  </si>
  <si>
    <t>631 У</t>
  </si>
  <si>
    <t>61.90.10.08.00.00.00</t>
  </si>
  <si>
    <t>Услуги аренды коммуникационного оборудования</t>
  </si>
  <si>
    <t>Аренда коммуникационного оборудования (спутникового)</t>
  </si>
  <si>
    <t xml:space="preserve">Услуги по аренде телекоммуникационного оборудования </t>
  </si>
  <si>
    <t>632 У</t>
  </si>
  <si>
    <t>Услуги по обеспечению питанием пассажиров с задержанных рейсов в г. Екатеринбург</t>
  </si>
  <si>
    <t>Екатеринбург, РФ</t>
  </si>
  <si>
    <t>633 У</t>
  </si>
  <si>
    <t>Гостиничные услуги в г. Санкт-Петербург (одноместный номер с питанием)</t>
  </si>
  <si>
    <t>Гостиничные услуги в г. Санкт-Петербург (двухместный номер с питанием)</t>
  </si>
  <si>
    <t>ноябрь -декабрь</t>
  </si>
  <si>
    <t>41-1 Р</t>
  </si>
  <si>
    <t>уменьшена на 41-1 Р</t>
  </si>
  <si>
    <t>Услуга обеспечения контрольно-пропускного и внутриобъектового режима на территорию аэропорта в  г.Астана на 2015-2016гг.</t>
  </si>
  <si>
    <t>634 У</t>
  </si>
  <si>
    <t>Услуги по грузообслуживанию воздушных судов в г. Санкт-Петербург на 2015-2017 гг.</t>
  </si>
  <si>
    <t>Санкт-Петербург, Россия</t>
  </si>
  <si>
    <t>635 У</t>
  </si>
  <si>
    <t>Услуги по проведению дистанционного обучения летного состава (e-learning Embraer 190 CBT)</t>
  </si>
  <si>
    <t>630-1 У</t>
  </si>
  <si>
    <t>636 У</t>
  </si>
  <si>
    <t>637 У</t>
  </si>
  <si>
    <t>638 У</t>
  </si>
  <si>
    <t>639 У</t>
  </si>
  <si>
    <t>640 У</t>
  </si>
  <si>
    <t>641 У</t>
  </si>
  <si>
    <t>642 У</t>
  </si>
  <si>
    <t>56.10.19.20.00.00.00</t>
  </si>
  <si>
    <t>Услуги по обеспечению питанием прочие</t>
  </si>
  <si>
    <t>Предоставление завтраков для резервных бортпроводников в г. Астана</t>
  </si>
  <si>
    <t>Гостиничные услуги в г. Урумчи (одноместный номер с питанием)</t>
  </si>
  <si>
    <t>Гостиничные услуги в г. Урумчи  (двухместный номер с питанием)</t>
  </si>
  <si>
    <t>643 У</t>
  </si>
  <si>
    <t>Урумчи, Китай</t>
  </si>
  <si>
    <t>81.21.10.000.000.00.0777.000000000000</t>
  </si>
  <si>
    <t>Услуги по уборке зданий/помещений/территории/транспорта и аналогичных объектов</t>
  </si>
  <si>
    <t>Китай, Гонконг</t>
  </si>
  <si>
    <t>52.23.19.000.001.00.0777.000000000000</t>
  </si>
  <si>
    <t>Услуги по грузообслуживанию воздушных судов в г. Стамбул</t>
  </si>
  <si>
    <t>Турция, Стамбул</t>
  </si>
  <si>
    <t>Услуги по грузообслуживанию воздушных судов в г. Анталья</t>
  </si>
  <si>
    <t>Турция, Анталья</t>
  </si>
  <si>
    <t>55.10.10.335.000.00.0777.000000000000</t>
  </si>
  <si>
    <t>Услуги гостиниц и аналогичных мест для временного проживания</t>
  </si>
  <si>
    <t>Гостиничные услуги в г. Екатеринбург (одноместный номер с питанием)</t>
  </si>
  <si>
    <t>Гостиничные услуги в г. Екатеринбург  (двухместный номер с питанием)</t>
  </si>
  <si>
    <t>74.30.11.000.001.00.0777.000000000000</t>
  </si>
  <si>
    <t>Услуги по письменному переводу</t>
  </si>
  <si>
    <t xml:space="preserve">Услуга по переводу с английского на русский язык и с русского на английский язык </t>
  </si>
  <si>
    <t xml:space="preserve">Услуга по переводу с казахского  на русский язык и с русского на казахский язык </t>
  </si>
  <si>
    <t>100% по факту оказания услуг, ежемесячно, в течение 15-ти банковских дней</t>
  </si>
  <si>
    <t>Услуга по переводу с других языков на другие языки</t>
  </si>
  <si>
    <t>52.23.12.000.001.00.0777.000000000000</t>
  </si>
  <si>
    <t>Услуги аэронавигационные</t>
  </si>
  <si>
    <t>Украина</t>
  </si>
  <si>
    <t>56.29.11.335.000.00.0777.000000000000</t>
  </si>
  <si>
    <t>Услуги по обеспечению питанием пассажиров</t>
  </si>
  <si>
    <t>услуги по обеспечению питанием пассажиров</t>
  </si>
  <si>
    <t>Услуги по обеспечению питанием пассажиров и экипажа  на бортах воздушных судов в г. Актобе.</t>
  </si>
  <si>
    <t>Казахсатн,             г. Актобе</t>
  </si>
  <si>
    <t>Услуги по обеспечению питанием пассажиров и экипажа  на бортах воздушных судов в г. Алматы.</t>
  </si>
  <si>
    <t>Казахсатн,             г. Алматы</t>
  </si>
  <si>
    <t>Услуги по обеспечению питанием пассажиров и экипажа  на бортах воздушных судов в г. Атырау.</t>
  </si>
  <si>
    <t>Казахсатн,             г. Атырау</t>
  </si>
  <si>
    <t>Услуги по обеспечению питанием пассажиров и экипажа  на бортах воздушных судов в г. Актау.</t>
  </si>
  <si>
    <t>Казахсатн,             г. Актау</t>
  </si>
  <si>
    <t>Услуги по обеспечению питанием пассажиров и экипажа  на бортах воздушных судов в г. Астана.</t>
  </si>
  <si>
    <t>Казахсатн,             г. Астана</t>
  </si>
  <si>
    <t>96.01.19.000.001.00.0777.000000000000</t>
  </si>
  <si>
    <t>Услуги прачечные</t>
  </si>
  <si>
    <t>Прачечные услуги в г.Алматы</t>
  </si>
  <si>
    <t xml:space="preserve">г. Алматы, ул.Закарпатская, 20
</t>
  </si>
  <si>
    <t>Ежемесячная оплата по факту оказанных услуг, в течение 10-ти банковских дней с момента подписания акта оказанных работ</t>
  </si>
  <si>
    <t>Прачечные услуги в г.Астана</t>
  </si>
  <si>
    <t xml:space="preserve">Аэропорт
г. Астана
</t>
  </si>
  <si>
    <t>Прачечные услуги в г.Атырау</t>
  </si>
  <si>
    <t xml:space="preserve">Аэропорт
г. Атырау
</t>
  </si>
  <si>
    <t>52.23.11.190.002.00.0777.000000000000</t>
  </si>
  <si>
    <t>Услуги по техническому обслуживанию воздушных судов</t>
  </si>
  <si>
    <t xml:space="preserve">Линейное обслуживание воздушных судов типа Боинг 757-200/ Боинг 767-300; Airbus A320/321; Embraer Е190 в аэропорту города Душанбе </t>
  </si>
  <si>
    <t xml:space="preserve">Аэропорт г. Душабе </t>
  </si>
  <si>
    <t xml:space="preserve">Линейное обслуживание воздушных судов типа Боинг 757-200/ Боинг 767-300; Airbus A320/321; Embraer Е190 в аэропорту   города Тбилиси  </t>
  </si>
  <si>
    <t>Аэропорт г.Тбилиси</t>
  </si>
  <si>
    <t>Линейное обслуживание воздушных судов типа Боинг 757-200/ Боинг 767-300; Airbus A320/321; Embraer Е190 в аэропорту   города  Пекин</t>
  </si>
  <si>
    <t>Аэропорт г. Пекин</t>
  </si>
  <si>
    <t>Линейное обслуживание воздушных судов типа Боинг 757-200/ Боинг 767-300; Airbus A320/321; Embraer Е190 в аэропорту   города Сеул</t>
  </si>
  <si>
    <t>Аэропорт г.Сеул</t>
  </si>
  <si>
    <t>Линейное обслуживание воздушных судов типа Боинг 757-200/ Боинг 767-300; Airbus A320/321; Embraer Е190 в аэропорту   города  Банкгок</t>
  </si>
  <si>
    <t>Аэропорт г.Банкгок</t>
  </si>
  <si>
    <t>Линейное обслуживание воздушных судов типа Боинг 757-200/ Боинг 767-300; Airbus A320/321; Embraer Е190 в аэропорту   города  Амстердам</t>
  </si>
  <si>
    <t>Аэропорт г.Амстердам</t>
  </si>
  <si>
    <t>Линейное обслуживание воздушных судов типа Боинг 757-200/ Боинг 767-300; Airbus A320/321; Embraer Е190 в аэропорту   города  Париж</t>
  </si>
  <si>
    <t>Аэропорт г. Париж</t>
  </si>
  <si>
    <t xml:space="preserve">Линейное обслуживание воздушных судов типа Боинг 757-200/ Боинг 767-300; Airbus A320/321; Embraer Е190 в аэропорту   города  Гонк конг </t>
  </si>
  <si>
    <t>Аэропорт г.Гонк конг</t>
  </si>
  <si>
    <t>Услуги по линейному обслуживанию в аэропорту города Лондон</t>
  </si>
  <si>
    <t>Аэропорт г.Лондон</t>
  </si>
  <si>
    <t>Услуги по линейному обслуживанию в аэропорту города Дели</t>
  </si>
  <si>
    <t>Аэропорт г.Дели</t>
  </si>
  <si>
    <t>Услуги по линейному обслуживанию в аэропорту города Дубай</t>
  </si>
  <si>
    <t>Аэропорт г.Дубай</t>
  </si>
  <si>
    <t>Услуги по линейному обслуживанию в аэропорту города Ганновер</t>
  </si>
  <si>
    <t>Аэропорт г.Ганновер</t>
  </si>
  <si>
    <t xml:space="preserve">Линейное обслуживание воздушных судов типа Боинг 757-200/ Боинг 767-300; Airbus A320/321; Embraer Услуги по линейному обслуживанию в аэропорту города Франкфурт </t>
  </si>
  <si>
    <t xml:space="preserve">Аэропорт г.Франкфурт </t>
  </si>
  <si>
    <t xml:space="preserve">Линейное обслуживание воздушных судов типа Боинг 757-200/ Боинг 767-300; Airbus A320/321; Embraer Е190 в аэропорту   города  Куала-лумпур </t>
  </si>
  <si>
    <t xml:space="preserve">Аэропорт г. Куала-лумпур </t>
  </si>
  <si>
    <t xml:space="preserve">Линейное обслуживание воздушных судов типа Боинг 757-200/ Боинг 767-300; Airbus A320/321; Embraer Е190 в аэропорту   города  Санкт-Петербург </t>
  </si>
  <si>
    <t xml:space="preserve">Аэропорт г.Санкт-Петербург </t>
  </si>
  <si>
    <t>Линейное обслуживание воздушных судов типа Боинг 757-200/ Боинг 767-300; Airbus A320/321; Embraer Е190 в аэропорту   города  Хошимин</t>
  </si>
  <si>
    <t>Аэропорт г. Хошимин</t>
  </si>
  <si>
    <t xml:space="preserve">Линейное обслуживание воздушных судов типа Боинг 757-200/ Боинг 767-300; Airbus A320/321; Embraer Е190 в аэропорту   города  Баку  </t>
  </si>
  <si>
    <t xml:space="preserve">Аэропорт г.Баку </t>
  </si>
  <si>
    <t xml:space="preserve">Линейное обслуживание воздушных судов типа Боинг 757-200/ Боинг 767-300; Airbus A320/321; Embraer Е190 в аэропорту   города  Анталья  </t>
  </si>
  <si>
    <t xml:space="preserve">Аэропорт г.Анталья </t>
  </si>
  <si>
    <t xml:space="preserve">Аэропорт г.Екатеринбург </t>
  </si>
  <si>
    <t>Линейное обслуживание воздушных судов типа Боинг 757-200/ Боинг 767-300; Airbus A320/321; Embraer Е190 в аэропорту   города Стамбул</t>
  </si>
  <si>
    <t>Аэропорт г.Стамбул</t>
  </si>
  <si>
    <t>Линейное обслуживание воздушных судов типа Боинг 757-200/ Боинг 767-300; Airbus A320/321; Embraer Е190 в аэропорту   города Киев</t>
  </si>
  <si>
    <t>Аэропорт г.Киев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</si>
  <si>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</si>
  <si>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</si>
  <si>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</si>
  <si>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</si>
  <si>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</si>
  <si>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</si>
  <si>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</si>
  <si>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</si>
  <si>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</si>
  <si>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</si>
  <si>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</si>
  <si>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</si>
  <si>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</si>
  <si>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</si>
  <si>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</si>
  <si>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</si>
  <si>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</si>
  <si>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</si>
  <si>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</si>
  <si>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</si>
  <si>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</si>
  <si>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</si>
  <si>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</si>
  <si>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</si>
  <si>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</si>
  <si>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</si>
  <si>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</si>
  <si>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</si>
  <si>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</si>
  <si>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</si>
  <si>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</si>
  <si>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</si>
  <si>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</si>
  <si>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</si>
  <si>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</si>
  <si>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</si>
  <si>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</si>
  <si>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</si>
  <si>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</si>
  <si>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</si>
  <si>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</si>
  <si>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</si>
  <si>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</si>
  <si>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</si>
  <si>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</si>
  <si>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</si>
  <si>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</si>
  <si>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</si>
  <si>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68.20.12.960.000.00.0777.000000000000</t>
  </si>
  <si>
    <t>Услуги по аренде административных/производственных помещений</t>
  </si>
  <si>
    <t>35.13.10.100.000.00.0777.000000000000</t>
  </si>
  <si>
    <t>Услуги по передаче/распределению электроэнергии</t>
  </si>
  <si>
    <t>услуги электроэнергии</t>
  </si>
  <si>
    <t>61.90.10.900.001.00.0777.000000000000</t>
  </si>
  <si>
    <t>услуги телефонии</t>
  </si>
  <si>
    <t xml:space="preserve">100% по факту оказания услуг  </t>
  </si>
  <si>
    <t>692 У</t>
  </si>
  <si>
    <t>Услуги по доставке багажа, оформлению и обработке претензий по багажу в г.Бишкек</t>
  </si>
  <si>
    <t>Бишкек</t>
  </si>
  <si>
    <t>169 Т</t>
  </si>
  <si>
    <t>170 Т</t>
  </si>
  <si>
    <t xml:space="preserve">20.59.43.00.00.20.20.20.2 </t>
  </si>
  <si>
    <t xml:space="preserve"> Противообледенительная жидкость</t>
  </si>
  <si>
    <t>для летательных аппаратов</t>
  </si>
  <si>
    <t>Противообледенительная жидкость в г. Бишкек на 2015 год - Octaflo EG тип 1</t>
  </si>
  <si>
    <t>Противообледенительная жидкость в г. Бишкек на 2015 год - Maxflight 04 тип 4</t>
  </si>
  <si>
    <t>Киргизстан, Бишкек</t>
  </si>
  <si>
    <t>Килограмм</t>
  </si>
  <si>
    <t>52-1 Т</t>
  </si>
  <si>
    <t>уменьшена на 52-1 Т</t>
  </si>
  <si>
    <t>54-1 Т</t>
  </si>
  <si>
    <t>55-1 Т</t>
  </si>
  <si>
    <t>56-1 Т</t>
  </si>
  <si>
    <t>уменьшена на 54-1 Т</t>
  </si>
  <si>
    <t>уменьшена на 55-1 Т</t>
  </si>
  <si>
    <t>уменьшена на 56-1 Т</t>
  </si>
  <si>
    <t>59-1 Т</t>
  </si>
  <si>
    <t>60-1 Т</t>
  </si>
  <si>
    <t>61-1 Т</t>
  </si>
  <si>
    <t>62-1 Т</t>
  </si>
  <si>
    <t>63-1 Т</t>
  </si>
  <si>
    <t>уменьшена на 59-1 Т</t>
  </si>
  <si>
    <t>уменьшена на 60-1 Т</t>
  </si>
  <si>
    <t>уменьшена на 61-1 Т</t>
  </si>
  <si>
    <t>уменьшена на 62-1 Т</t>
  </si>
  <si>
    <t>уменьшена на 63-1 Т</t>
  </si>
  <si>
    <t>65-1 Т</t>
  </si>
  <si>
    <t>66-1 Т</t>
  </si>
  <si>
    <t>уменьшена на 65-1 Т</t>
  </si>
  <si>
    <t>уменьшена на 66-1 Т</t>
  </si>
  <si>
    <t>71-1 Т</t>
  </si>
  <si>
    <t>72-1 Т</t>
  </si>
  <si>
    <t>уменьшена на 71-1 Т</t>
  </si>
  <si>
    <t>уменьшена на 72-1 Т</t>
  </si>
  <si>
    <t>74-1 Т</t>
  </si>
  <si>
    <t>75-1 Т</t>
  </si>
  <si>
    <t>уменьшена на 74-1 Т</t>
  </si>
  <si>
    <t>уменьшена на 75-1 Т</t>
  </si>
  <si>
    <t>88-1 Т</t>
  </si>
  <si>
    <t>89-1 Т</t>
  </si>
  <si>
    <t>уменьшена на 88-1 Т</t>
  </si>
  <si>
    <t>уменьшена на 89-1 Т</t>
  </si>
  <si>
    <t>155-1 Т</t>
  </si>
  <si>
    <t>156-1 Т</t>
  </si>
  <si>
    <t>уменьшена на 155-1 Т</t>
  </si>
  <si>
    <t>уменьшена на 156-1 Т</t>
  </si>
  <si>
    <t>41-1 Т</t>
  </si>
  <si>
    <t>42-1 Т</t>
  </si>
  <si>
    <t>43-1 Т</t>
  </si>
  <si>
    <t>44-1 Т</t>
  </si>
  <si>
    <t>уменьшена на 41-1 Т</t>
  </si>
  <si>
    <t>уменьшена на 42-1 Т</t>
  </si>
  <si>
    <t>уменьшена на 43-1 Т</t>
  </si>
  <si>
    <t>уменьшена на 44-1 Т</t>
  </si>
  <si>
    <t>39-1 Т</t>
  </si>
  <si>
    <t>40-1 Т</t>
  </si>
  <si>
    <t>уменьшена на 39-1 Т</t>
  </si>
  <si>
    <t>уменьшена на 40-1 Т</t>
  </si>
  <si>
    <t>158-1 Т</t>
  </si>
  <si>
    <t>159-1 Т</t>
  </si>
  <si>
    <t>уменьшена на 158-1 Т</t>
  </si>
  <si>
    <t>уменьшена на 159-1 Т</t>
  </si>
  <si>
    <t>133-1 Т</t>
  </si>
  <si>
    <t>134-1 Т</t>
  </si>
  <si>
    <t>135-1 Т</t>
  </si>
  <si>
    <t>136-1 Т</t>
  </si>
  <si>
    <t>137-1 Т</t>
  </si>
  <si>
    <t>138-1 Т</t>
  </si>
  <si>
    <t>139-1 Т</t>
  </si>
  <si>
    <t>140-1 Т</t>
  </si>
  <si>
    <t>141-1 Т</t>
  </si>
  <si>
    <t>142-1 Т</t>
  </si>
  <si>
    <t>144-1 Т</t>
  </si>
  <si>
    <t>уменьшена на 133-1 Т</t>
  </si>
  <si>
    <t>уменьшена на 134-1 Т</t>
  </si>
  <si>
    <t>уменьшена на 135-1 Т</t>
  </si>
  <si>
    <t>уменьшена на 136-1 Т</t>
  </si>
  <si>
    <t>уменьшена на 137-1 Т</t>
  </si>
  <si>
    <t>уменьшена на 138-1 Т</t>
  </si>
  <si>
    <t>уменьшена на 139-1 Т</t>
  </si>
  <si>
    <t>уменьшена на 140-1 Т</t>
  </si>
  <si>
    <t>уменьшена на 141-1 Т</t>
  </si>
  <si>
    <t>уменьшена на 142-1 Т</t>
  </si>
  <si>
    <t>уменьшена на 143-1 Т</t>
  </si>
  <si>
    <t>уменьшена на 144-1 Т</t>
  </si>
  <si>
    <t>164-1 Т</t>
  </si>
  <si>
    <t>165-1 Т</t>
  </si>
  <si>
    <t>166-1 Т</t>
  </si>
  <si>
    <t>167-1 Т</t>
  </si>
  <si>
    <t>168-1 Т</t>
  </si>
  <si>
    <t>уменьшена на 164-1 Т</t>
  </si>
  <si>
    <t>уменьшена на 165-1 Т</t>
  </si>
  <si>
    <t>уменьшена на 166-1 Т</t>
  </si>
  <si>
    <t>уменьшена на 167-1 Т</t>
  </si>
  <si>
    <t>уменьшена на 168-1 Т</t>
  </si>
  <si>
    <t xml:space="preserve">полотенца гигиенические или косметические
</t>
  </si>
  <si>
    <t>171 Т</t>
  </si>
  <si>
    <t>90-1 Т</t>
  </si>
  <si>
    <t>уменьшена на 90-1 Т</t>
  </si>
  <si>
    <t>91-1 Т</t>
  </si>
  <si>
    <t>92-1 Т</t>
  </si>
  <si>
    <t>93-1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</si>
  <si>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</si>
  <si>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</si>
  <si>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</si>
  <si>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</si>
  <si>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</si>
  <si>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</si>
  <si>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</si>
  <si>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</si>
  <si>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103-1 Т</t>
  </si>
  <si>
    <t>104-1 Т</t>
  </si>
  <si>
    <t>105-1 Т</t>
  </si>
  <si>
    <t>146-1 Т</t>
  </si>
  <si>
    <t>147-1 Т</t>
  </si>
  <si>
    <t>148-1 Т</t>
  </si>
  <si>
    <t>150-1 Т</t>
  </si>
  <si>
    <t>уменьшена на 91-1 Т</t>
  </si>
  <si>
    <t>Пакет для дорожных наборов. Размер - 350мм х 750мм. Плотность - 30 микрон.</t>
  </si>
  <si>
    <t>уменьшена на 92-1 Т</t>
  </si>
  <si>
    <t>уменьшена на 93-1 Т</t>
  </si>
  <si>
    <t>уменьшена на 95-1 Т</t>
  </si>
  <si>
    <t>уменьшена на 96-1 Т</t>
  </si>
  <si>
    <t>уменьшена на 97-1 Т</t>
  </si>
  <si>
    <t>уменьшена на 98-1 Т</t>
  </si>
  <si>
    <t>уменьшена на 99-1 Т</t>
  </si>
  <si>
    <t>уменьшена на 100-1 Т</t>
  </si>
  <si>
    <t>6</t>
  </si>
  <si>
    <t>уменьшена на 101-1 Т</t>
  </si>
  <si>
    <t>уменьшена на 102-1 Т</t>
  </si>
  <si>
    <t>Пакеты для мусора 240 литров. Размер – 1000 мм*1500мм. Плотность - 100микрон. Вид сырья – ПВД.  Цвет пакета - черный.</t>
  </si>
  <si>
    <t>уменьшена на 103-1 Т</t>
  </si>
  <si>
    <t>Пакеты для мусора 300 литров. Размер – 1300мм*2*150*1500мм. Плотность - 100микрон. Вид сырья – ПВД.  Цвет пакета - черный.</t>
  </si>
  <si>
    <t>уменьшена на 104-1 Т</t>
  </si>
  <si>
    <t>уменьшена на 105-1 Т</t>
  </si>
  <si>
    <t>уменьшена на 150-1 Т</t>
  </si>
  <si>
    <t>уменьшена на 146-1 Т</t>
  </si>
  <si>
    <t>уменьшена на 147-1 Т</t>
  </si>
  <si>
    <t>уменьшена на 148-1 Т</t>
  </si>
  <si>
    <t>Пакет для одеял с защелкой</t>
  </si>
  <si>
    <t>156-2 Т</t>
  </si>
  <si>
    <t>уменьшена на 156-2 Т</t>
  </si>
  <si>
    <t>55-2 Т</t>
  </si>
  <si>
    <t>уменьшена на 55-2 Т</t>
  </si>
  <si>
    <t>143-1 Т</t>
  </si>
  <si>
    <t>693 У</t>
  </si>
  <si>
    <t>694 У</t>
  </si>
  <si>
    <t>52.23.11.170.002.00.0777.000000000000</t>
  </si>
  <si>
    <t>Услуги по осуществлению надзора рейсов в г.Хошимин</t>
  </si>
  <si>
    <t>Услуги по наземному обслуживанию воздушных судов  в г.Хошимин</t>
  </si>
  <si>
    <t>г. Хошимин, Вьетнам</t>
  </si>
  <si>
    <t>695 У</t>
  </si>
  <si>
    <t>696 У</t>
  </si>
  <si>
    <t xml:space="preserve">Услуги аренды дома/квартиры  (площадью   от 190  кв.м. до 250 кв.м.) </t>
  </si>
  <si>
    <t>100% предоплата в течение 10 (десяти) рабочих дней на ежеквартальной основе</t>
  </si>
  <si>
    <t>697 У</t>
  </si>
  <si>
    <t>698 У</t>
  </si>
  <si>
    <t>62.02.30.000.001.00.0777.000000000000</t>
  </si>
  <si>
    <t>Услуги по технической поддержке системы PROS O&amp;D II</t>
  </si>
  <si>
    <t>62.02.20.000.000.00.0777.000000000000</t>
  </si>
  <si>
    <t>Услуги консультационные в области информационных технологий</t>
  </si>
  <si>
    <t>Услуги консультационные по управлению системой PROS O&amp;D II</t>
  </si>
  <si>
    <t>699 У</t>
  </si>
  <si>
    <t>700 У</t>
  </si>
  <si>
    <t>701 У</t>
  </si>
  <si>
    <t>702 У</t>
  </si>
  <si>
    <t>703 У</t>
  </si>
  <si>
    <t>704 У</t>
  </si>
  <si>
    <t>705 У</t>
  </si>
  <si>
    <t>706 У</t>
  </si>
  <si>
    <t>Услуги по обеспечению питанием пассажиров и экипажа  на бортах воздушных судов в г. Баку</t>
  </si>
  <si>
    <t>Услуги по обеспечению питанием пассажиров и экипажа  на бортах воздушных судов в г. Амстердам</t>
  </si>
  <si>
    <t>Услуги по обеспечению питанием пассажиров и экипажа  на бортах воздушных судов в г. Дели</t>
  </si>
  <si>
    <t>Услуги по обеспечению питанием пассажиров и экипажа  на бортах воздушных судов в г. Сеул</t>
  </si>
  <si>
    <t>Услуги по обеспечению питанием пассажиров и экипажа  на бортах воздушных судов в г. Киев</t>
  </si>
  <si>
    <t>Услуги по обеспечению питанием пассажиров и экипажа  на бортах воздушных судов в г. Куала-Лумпур</t>
  </si>
  <si>
    <t>Услуги по обеспечению питанием пассажиров и экипажа  на бортах воздушных судов в г.Москва</t>
  </si>
  <si>
    <t>Услуги по обеспечению питанием пассажиров и экипажа  на бортах воздушных судов в г. Тбилиси</t>
  </si>
  <si>
    <t>г.Сеул, Южная Корея</t>
  </si>
  <si>
    <t>г.Киев, Украина</t>
  </si>
  <si>
    <t>г.Москва, Россия</t>
  </si>
  <si>
    <t>г.Тбилиси, Грузия</t>
  </si>
  <si>
    <t>707 У</t>
  </si>
  <si>
    <t>Услуги по использованию системы регистрации пассажиров в г. Сеул</t>
  </si>
  <si>
    <t>Сеул, Южная Корея</t>
  </si>
  <si>
    <t>696-1 У</t>
  </si>
  <si>
    <t>708 У</t>
  </si>
  <si>
    <t>709 У</t>
  </si>
  <si>
    <t>Услуги по уборке салонов воздушных судов</t>
  </si>
  <si>
    <t>Услуги по экипировке салонов воздушных судов</t>
  </si>
  <si>
    <t>Международный аэропорт Астана, г.Астана</t>
  </si>
  <si>
    <t>Комплект униформы для женского состава бортпроводников и агентов по наземному обслуживанию пассажиров  (пиджак, брюки, юбка, жилет)</t>
  </si>
  <si>
    <t xml:space="preserve">30% предоплата , 70 % -по факту поставки товара </t>
  </si>
  <si>
    <t>710 У</t>
  </si>
  <si>
    <t>74.90.13.000.004.00.0777.000000000000</t>
  </si>
  <si>
    <t>Услуги по проведению экологического контроля</t>
  </si>
  <si>
    <t>Услуги поддержки в предоставлении отчета по мониторингу схемы торговли квотами на выброс (ETS) на 2016 -2017 г.г.</t>
  </si>
  <si>
    <t>711 У</t>
  </si>
  <si>
    <t>Услуги по наземному обслуживанию воздушных судов  в г. Киев</t>
  </si>
  <si>
    <t>г. Киев, Украина</t>
  </si>
  <si>
    <t>уменьшена на 75-1 У</t>
  </si>
  <si>
    <t>75-1 У</t>
  </si>
  <si>
    <t>712 У</t>
  </si>
  <si>
    <t>62.09.20.000.006.00.0777.000000000000</t>
  </si>
  <si>
    <t>Услуги по внедрению, конвертации данных</t>
  </si>
  <si>
    <t>713 У</t>
  </si>
  <si>
    <t>61.10.11.200.000.00.0777.000000000000</t>
  </si>
  <si>
    <t>Услуги технического обслуживания линий связи (20 линий связи)</t>
  </si>
  <si>
    <t>авансовый платеж в размере 20 000 тнг, 100% по факту оказания услуг</t>
  </si>
  <si>
    <t>714 У</t>
  </si>
  <si>
    <t>Услуги междугородней и международной связи</t>
  </si>
  <si>
    <t>659-1 У</t>
  </si>
  <si>
    <t>уменьшена нан 659-1 У</t>
  </si>
  <si>
    <t>40-2 Т</t>
  </si>
  <si>
    <t>уменьшена на 40-2 Т</t>
  </si>
  <si>
    <t>159-2 Т</t>
  </si>
  <si>
    <t>уменьшена на 159-2 Т</t>
  </si>
  <si>
    <t>715 У</t>
  </si>
  <si>
    <t>52.23.11.190.004.00.0777.000000000000</t>
  </si>
  <si>
    <t>Услуги по техническому обеспечению воздушных судов запасными частями</t>
  </si>
  <si>
    <t>Услуги по разработке технической документации  и обеспечению запасными частями воздушных судов  типа Боинг 757-200/Боинг 767-300; Airbus A320/321; Embraer 190</t>
  </si>
  <si>
    <t>30 рабочих дней c момента оказания услуг</t>
  </si>
  <si>
    <t>716 У</t>
  </si>
  <si>
    <t>Услуги поставки и ремонта интерьерных частей  на воздушные судна типа Boeing 767/757 Embraer 190 , Airbus A320/A321</t>
  </si>
  <si>
    <t xml:space="preserve">Линейное обслуживание воздушных судов типа Боинг 757-200/ Боинг 767-300; Airbus A320/321; Embraer Е190 в аэропорту   города Екатеринбург </t>
  </si>
  <si>
    <t>Гостиничные услуги в г. Екатеринбург (одноместный номер первой категории с питанием)</t>
  </si>
  <si>
    <t>Гостиничные услуги в г. Екатеринбург  (двухместный номер первой категории с питанием)</t>
  </si>
  <si>
    <t>декабрь 2015-январь 2016</t>
  </si>
  <si>
    <t>717 У</t>
  </si>
  <si>
    <t>718 У</t>
  </si>
  <si>
    <t>52.23.11.170.001.00.0777.000000000000</t>
  </si>
  <si>
    <t>Услуги аэропортов по обслуживанию воздушных судов</t>
  </si>
  <si>
    <t>Услуги аэропортов по обслуживанию воздушных судов в г.Ташкент</t>
  </si>
  <si>
    <t>Услуги по наземному обслуживанию воздушных судов  в г.Ташкент</t>
  </si>
  <si>
    <t>Ташкент, Узбекистан</t>
  </si>
  <si>
    <t>719 У</t>
  </si>
  <si>
    <t xml:space="preserve">Наземное техническое обслуживание в г.Ташкент </t>
  </si>
  <si>
    <t>720 У</t>
  </si>
  <si>
    <t>53.10.19.400.000.00.0777.000000000000</t>
  </si>
  <si>
    <t>Услуги почтовые по пересылке телетайпных сообщений</t>
  </si>
  <si>
    <t>Услуги по предоставлению связи AFTN в г. Алматы</t>
  </si>
  <si>
    <t>37-1 Р</t>
  </si>
  <si>
    <t>уменьшена на 37-1 Р</t>
  </si>
  <si>
    <t>721 У</t>
  </si>
  <si>
    <t>52.23.19.000.000.00.0777.000000000000</t>
  </si>
  <si>
    <t>Услуги противообледенительной обработки воздушных судов в г.Амстердам</t>
  </si>
  <si>
    <t>722 У</t>
  </si>
  <si>
    <t>уменьшена на 722 У</t>
  </si>
  <si>
    <t>723 У</t>
  </si>
  <si>
    <t xml:space="preserve"> Услуги по техническому обеспечению воздушных судов запасными частями типа А320 </t>
  </si>
  <si>
    <t>724 У</t>
  </si>
  <si>
    <t>725 У</t>
  </si>
  <si>
    <t>Услуги телефонии в г. Алматы (26 телефонных линий)</t>
  </si>
  <si>
    <t>100% по факту оказания Услуг</t>
  </si>
  <si>
    <t>726 У</t>
  </si>
  <si>
    <t>727 У</t>
  </si>
  <si>
    <t>728 У</t>
  </si>
  <si>
    <t>Услуги по предоставлению персонала для оказания помощи несопровождаемым детям</t>
  </si>
  <si>
    <t>Услуги по обеспечению питанием пассажиров с задержанных рейсов в здании аэровокзала аэропорта г. Омск</t>
  </si>
  <si>
    <t>Услуги по предоставлению транспортного средства к/от ВС к/от заданию аэровокзала в индивидуальном порядке</t>
  </si>
  <si>
    <t>653-1 У</t>
  </si>
  <si>
    <t>уменьшена на 653-1 У</t>
  </si>
  <si>
    <t>Услуги перевода текстов</t>
  </si>
  <si>
    <t>729 У</t>
  </si>
  <si>
    <t>Телекоммуникационные услуги</t>
  </si>
  <si>
    <t>730 У</t>
  </si>
  <si>
    <t>731 У</t>
  </si>
  <si>
    <t>732 У</t>
  </si>
  <si>
    <t>Услуги по технической поддержке системы планирования полетов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</si>
  <si>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</si>
  <si>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</si>
  <si>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</si>
  <si>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по предоставлению доступа к базе данных препятствий и аэропортов</t>
  </si>
  <si>
    <t>Услуги по предоставлению доступа к навигационной базе данных</t>
  </si>
  <si>
    <t>Услуги по аренде архивного помещения в г.Алматы (полезная площадь 726.2 кв.м )</t>
  </si>
  <si>
    <t>Услуги по аренде архивного помещения в г.Алматы (вспомогательная  площадь 135.08 кв.м )</t>
  </si>
  <si>
    <t>733 У</t>
  </si>
  <si>
    <t>734 У</t>
  </si>
  <si>
    <t>735 У</t>
  </si>
  <si>
    <t>736 У</t>
  </si>
  <si>
    <t>737 У</t>
  </si>
  <si>
    <t>Услуги междугородней/международной связи</t>
  </si>
  <si>
    <t>Услуги доступа к сети Интернет</t>
  </si>
  <si>
    <t>738 У</t>
  </si>
  <si>
    <t>68.20.11.900.000.00.0777.000000000000</t>
  </si>
  <si>
    <t>Услуги по аренде жилых помещений</t>
  </si>
  <si>
    <t>Услуги по аренде дома (площадью 524,2 кв.м.)</t>
  </si>
  <si>
    <t>Предоплата 100% за каждое полугодие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</si>
  <si>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</si>
  <si>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</si>
  <si>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</si>
  <si>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</si>
  <si>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</si>
  <si>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</si>
  <si>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</si>
  <si>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</si>
  <si>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30 рабочих дней c момента получения товара на склад</t>
  </si>
  <si>
    <t>747 У</t>
  </si>
  <si>
    <t xml:space="preserve">Услуги предоставления технической документации </t>
  </si>
  <si>
    <t xml:space="preserve">Услуги предоставления расходных материалов </t>
  </si>
  <si>
    <t>Услуги по ремонту компонентов</t>
  </si>
  <si>
    <t>Услуги предоставления аренды компонентов</t>
  </si>
  <si>
    <t>Услуги предоставления оборотных частей</t>
  </si>
  <si>
    <t>748 У</t>
  </si>
  <si>
    <t>71.12.11.000.000.00.0777.000000000000</t>
  </si>
  <si>
    <t>Услуги консультационные инженерные</t>
  </si>
  <si>
    <t>Услуги консультационные по вопросам обслуживания двигателей воздушных судов</t>
  </si>
  <si>
    <t>749 У</t>
  </si>
  <si>
    <t>26.30.30.900.040.00.0839.000000000000</t>
  </si>
  <si>
    <t>Оборудование беспроводное подключение к сети передачи данных</t>
  </si>
  <si>
    <t>WiFi</t>
  </si>
  <si>
    <t>Оборудование, беспроводное подключение к сети передачи данных на воздушном судне типа Boeing 767</t>
  </si>
  <si>
    <t>62.02.30.000.002.00.0777.000000000000</t>
  </si>
  <si>
    <t>Услуги по предоставлению интернета на воздушном судне типа Boeing 767</t>
  </si>
  <si>
    <t>172 Т</t>
  </si>
  <si>
    <t>750 У</t>
  </si>
  <si>
    <t xml:space="preserve">Услуги по обеспечению авиационной безопасности в аэропорту  г. Алматы (изготовление и выдача пропусков) </t>
  </si>
  <si>
    <t>751 У</t>
  </si>
  <si>
    <t>752 У</t>
  </si>
  <si>
    <t>753 У</t>
  </si>
  <si>
    <t>Услуги телефонии</t>
  </si>
  <si>
    <t>Услуги телефонной связи (25 телефоные линии)</t>
  </si>
  <si>
    <t>Услуги междугородней связи</t>
  </si>
  <si>
    <t>октябрь - декабрь</t>
  </si>
  <si>
    <t>653-2 У</t>
  </si>
  <si>
    <t>уменьшена на 653-2 У</t>
  </si>
  <si>
    <t>уменьшена на 486 У-П</t>
  </si>
  <si>
    <t>173 Т</t>
  </si>
  <si>
    <t>25.73.30.970.010.00.0839.000000000000</t>
  </si>
  <si>
    <t>для ремонта и технического обслуживания воздушного судна</t>
  </si>
  <si>
    <t>В течение 30 (тридцати) рабочих дней со дня принятия товара на склад</t>
  </si>
  <si>
    <t>754 У</t>
  </si>
  <si>
    <t>Услуги по наземному обслуживанию воздушных судов  в г.Дели</t>
  </si>
  <si>
    <t>755 У</t>
  </si>
  <si>
    <t>61.30.10.000.000.00.0777.000000000000</t>
  </si>
  <si>
    <t>Услуги спутниковой связи</t>
  </si>
  <si>
    <t>Услуги передачи спутниковых данных для ВС типа B757 (EAS/FAS/GAS/MAS/KCU)</t>
  </si>
  <si>
    <t>декабрь 2015-февраль 2016</t>
  </si>
  <si>
    <t xml:space="preserve"> 100% по факту оказании услуги</t>
  </si>
  <si>
    <t>663-1 У</t>
  </si>
  <si>
    <t>уменьшена на 663-1 У и 493 У-П</t>
  </si>
  <si>
    <t>663-2 У</t>
  </si>
  <si>
    <t>уменьшена на 663-2 У</t>
  </si>
  <si>
    <t>708-1 У</t>
  </si>
  <si>
    <t>709-1 У</t>
  </si>
  <si>
    <t>уменьшена на 708-1 У</t>
  </si>
  <si>
    <t>уменьшена на 709-1 У</t>
  </si>
  <si>
    <t>Услуги по уборке и экипировке салонов воздушных судов</t>
  </si>
  <si>
    <t xml:space="preserve"> 100% по факту оказания услуг</t>
  </si>
  <si>
    <t>756 У</t>
  </si>
  <si>
    <t>январь- февраль</t>
  </si>
  <si>
    <t>664-1 У</t>
  </si>
  <si>
    <t>уменьшена на 664-1 У</t>
  </si>
  <si>
    <t>174 Т</t>
  </si>
  <si>
    <t>175 Т</t>
  </si>
  <si>
    <t xml:space="preserve">20.59.43.00.00.20.20.21.1 </t>
  </si>
  <si>
    <t>Противообледенительная жидкость</t>
  </si>
  <si>
    <t xml:space="preserve">для летательных аппаратов, тип I </t>
  </si>
  <si>
    <t>Противообледенительная жидкость тип 1</t>
  </si>
  <si>
    <t xml:space="preserve">20.59.43.00.00.20.20.22.1 </t>
  </si>
  <si>
    <t xml:space="preserve">Противообледенительная жидкость </t>
  </si>
  <si>
    <t xml:space="preserve">для летательных аппаратов, тип II,III,IV </t>
  </si>
  <si>
    <t>Караганда, Казахстан</t>
  </si>
  <si>
    <t>Противообледенительная жидкость тип IV</t>
  </si>
  <si>
    <t>литр</t>
  </si>
  <si>
    <t>757 У</t>
  </si>
  <si>
    <t>Услуги противообледенительной обработки воздушных судов в г.Актобе</t>
  </si>
  <si>
    <t>Актобе</t>
  </si>
  <si>
    <t>758 У</t>
  </si>
  <si>
    <t>Аренда офисных  помещений площадью 3430,9  кв.м.</t>
  </si>
  <si>
    <t>759 У</t>
  </si>
  <si>
    <t>760 У</t>
  </si>
  <si>
    <t>761 У</t>
  </si>
  <si>
    <t xml:space="preserve">100% по факту оказания услуг  </t>
  </si>
  <si>
    <t>762 У</t>
  </si>
  <si>
    <t>52.23.11.190.000.00.0777.000000000000</t>
  </si>
  <si>
    <t>Услуги по обслуживанию пассажиров в аэропорту/терминале/на воздушных судах</t>
  </si>
  <si>
    <t>Услуги обслуживания пассажиров  в бизнес-зале аэропорта города Сеул</t>
  </si>
  <si>
    <t>Сеул, Корея</t>
  </si>
  <si>
    <t>763 У</t>
  </si>
  <si>
    <t>764 У</t>
  </si>
  <si>
    <t>в течение 30 рабочих дней с момента оказания услуги</t>
  </si>
  <si>
    <t>765 У</t>
  </si>
  <si>
    <t>766 У</t>
  </si>
  <si>
    <t>767 У</t>
  </si>
  <si>
    <t>768 У</t>
  </si>
  <si>
    <t>Польша</t>
  </si>
  <si>
    <t>30.30.60.990.000.00.0999.000000000000</t>
  </si>
  <si>
    <t>Работы по ремонту/реконструкции воздушных судов и оборудования (кроме ремонта двигателей и ремонта вертолетов)</t>
  </si>
  <si>
    <t>44 Р</t>
  </si>
  <si>
    <t>176 Т</t>
  </si>
  <si>
    <t>20.59.43.990.000.00.0112.000000000002</t>
  </si>
  <si>
    <t xml:space="preserve">Жидкость противообледенительная </t>
  </si>
  <si>
    <t>Жидкость противообледенительная для ВС тип 2 в г. Киев</t>
  </si>
  <si>
    <t>Услуги по обработке противообледенительной жидкостью воздушных судов г. Киев</t>
  </si>
  <si>
    <t xml:space="preserve">100% ежемесячной предоплатой   </t>
  </si>
  <si>
    <t>177 Т</t>
  </si>
  <si>
    <t>Жидкость противообледенительная для ВС в г. Киев</t>
  </si>
  <si>
    <t xml:space="preserve">Краски и грунтовки для обслуживания ВС типа Boeing 757/767, Airbus A319/320/321  Embraer 190 </t>
  </si>
  <si>
    <t>769 У</t>
  </si>
  <si>
    <t>62.09.20.50.10.00.00</t>
  </si>
  <si>
    <t xml:space="preserve">Расходные материалы  для обслуживания двигателей CF34, устанавливаемых на воздушные суда Embraer 190 </t>
  </si>
  <si>
    <t>Ремонт компонентов для обслуживания двигателей CF 34, устанавливаемых на воздушные суда Embraer 190</t>
  </si>
  <si>
    <t>664-2 У</t>
  </si>
  <si>
    <t>уменьшена на 664-2 У и 557 У-П</t>
  </si>
  <si>
    <t>Расходные материалы  для обслуживания двигателей RB211-535E4, устанавливаемых на воздушные суда Boeing 757</t>
  </si>
  <si>
    <t>Ремонт компонентов для обслуживания двигателей RB211-535E4, устанавливаемых на воздушные суда Boeing 757</t>
  </si>
  <si>
    <t>Аренда производственных помещений вплощадью 413,8  кв.м.</t>
  </si>
  <si>
    <t>Аренда помещения для погрузки и разгрузки багажа площадью 50 кв.м.</t>
  </si>
  <si>
    <t xml:space="preserve">Услуги по внедрению и использованию системы обслуживания пассажиров </t>
  </si>
  <si>
    <t>январь - февраль 2016</t>
  </si>
  <si>
    <t>770 У</t>
  </si>
  <si>
    <t xml:space="preserve">Линейное обслуживание воздушных судов типа Боинг 757-200/ Боинг 767-300; Airbus A320/321; Embraer Е190 в аэропорту города Санкт-Петербург </t>
  </si>
  <si>
    <t xml:space="preserve">Аэропорт г. Cанкт-Петербурга </t>
  </si>
  <si>
    <t>Расходные материалы  для сидений Бизнес класса самолетов типа Boeing 757/767</t>
  </si>
  <si>
    <t>Ремонт компонентов сидений Бизнес класса самолетов типа Boeing 757/767</t>
  </si>
  <si>
    <t>771 У</t>
  </si>
  <si>
    <t>772 У</t>
  </si>
  <si>
    <t>Услуги по наземному обслуживанию  и грузообслуживнаию воздушных судов  в г.Стамбул</t>
  </si>
  <si>
    <t>Услуги по наземному обслуживанию и грузообслуживнаию воздушных судов  в г.Анталья</t>
  </si>
  <si>
    <t>773 У</t>
  </si>
  <si>
    <t xml:space="preserve">Услуги по аренде офисных помещений </t>
  </si>
  <si>
    <t>Аренда офисных, складских помещений в г. Алматы (369.24 кв.м) портакабины (221.70 кв.м)</t>
  </si>
  <si>
    <t>774 У</t>
  </si>
  <si>
    <t>Линейное обслуживание воздушных судов типа Боинг 767- в аэропорту города Анталья</t>
  </si>
  <si>
    <t xml:space="preserve">Аэропорт г. Анталья   </t>
  </si>
  <si>
    <t>100% по факту осуществления услуг</t>
  </si>
  <si>
    <t>775 У</t>
  </si>
  <si>
    <t>71.20.19.000.011.00.0777.000000000000</t>
  </si>
  <si>
    <t xml:space="preserve">  Услуги по проведению лабораторных/лабораторно-инструментальных исследований/анализов</t>
  </si>
  <si>
    <t>Услуги анализа проб масла, частиц пыли, гидравлических жидкостей воздушных судов</t>
  </si>
  <si>
    <t>на 2020 - 720 000</t>
  </si>
  <si>
    <t>Аэропортовое бслуживание ВС в г.Киев</t>
  </si>
  <si>
    <t>Работы по ремонту вспомогательных силовых установок типа APS 2300, устанавливаемых на воздушные суда Embraer 190</t>
  </si>
  <si>
    <t>на 2020 = 496 754 625</t>
  </si>
  <si>
    <t>71.20.19.000.000.00.0777.000000000000</t>
  </si>
  <si>
    <t>Услуги по поверке средств измерений</t>
  </si>
  <si>
    <t>Услуги по поверке средств измерений для воздушного судна типа Boeing 757-300; Boeing 767-300; Airbus 321/320/319; Embraer 190</t>
  </si>
  <si>
    <t>январь -февраль</t>
  </si>
  <si>
    <t>776 У</t>
  </si>
  <si>
    <t>100% по факту 30 рабочих дней после оказания услуги</t>
  </si>
  <si>
    <t>С изменениями и дополнениями от _31.12.2015_</t>
  </si>
  <si>
    <t>Изменения и дополнения размещены  ___31.12.2015___</t>
  </si>
  <si>
    <t>для летательных аппаратов, тип II,III,IV</t>
  </si>
  <si>
    <t>Услуги аэронавигации в верхнем воздушном пространстве и районе аэродрома на территории Украины</t>
  </si>
  <si>
    <t>777 У</t>
  </si>
  <si>
    <t>778 У</t>
  </si>
  <si>
    <t>Услуги аэропортов по обслуживанию воздушных судов в г.Баку</t>
  </si>
  <si>
    <t>Услуги по наземному обслуживанию воздушных судов  в г.Баку</t>
  </si>
  <si>
    <t>Баку, 
Азербайджан</t>
  </si>
  <si>
    <t>756-1 У</t>
  </si>
  <si>
    <t>уменьшена на 755 У</t>
  </si>
  <si>
    <t>уменьшена на 712-1 У</t>
  </si>
  <si>
    <t>712-1 У</t>
  </si>
  <si>
    <t xml:space="preserve">Услуги по внедрению и использованию интегрированной системы обслуживания и регистрации пассажиров </t>
  </si>
  <si>
    <t>январь - февраль</t>
  </si>
  <si>
    <t>712-2 У</t>
  </si>
  <si>
    <t>уменьшена на 712-2 У</t>
  </si>
  <si>
    <t>уменьшена на 696-1 У и 1664 У (ГПЗ)</t>
  </si>
  <si>
    <t>779 У</t>
  </si>
  <si>
    <t>62.09.20.000.002.00.0777.000000000000</t>
  </si>
  <si>
    <t>Услуги по установке и настройке программного обеспечения</t>
  </si>
  <si>
    <t>Услуги по настройке и обновлению системы регистрации пассажиров в г. Париж</t>
  </si>
  <si>
    <t>780 У</t>
  </si>
  <si>
    <t>62.09.20.000.013.00.0777.000000000000</t>
  </si>
  <si>
    <t>Услуга по предоставлению доступа к сети SITA в г. Москва</t>
  </si>
  <si>
    <t>на 2020 - 1382400</t>
  </si>
  <si>
    <t>781 У</t>
  </si>
  <si>
    <t>782 У</t>
  </si>
  <si>
    <t xml:space="preserve">Расходные материалами  для интерьера Boeing 757/767, Airbus 319/320/321 </t>
  </si>
  <si>
    <t xml:space="preserve">Услуги по техническому обеспечению воздушных судов запасными частями
Technical and spare part support of a/c </t>
  </si>
  <si>
    <t xml:space="preserve">Услуги по техническому обеспечению воздушных судов запасными частями
Technical and spare part support </t>
  </si>
  <si>
    <t>Запасные части для сидений бизнес класса на ВС B757
Spare parts for business class seats of a/c B 757</t>
  </si>
  <si>
    <t>45 Р</t>
  </si>
  <si>
    <t>43.99.70.335.000.00.0999.000000000000</t>
  </si>
  <si>
    <t>Сварочно-монтажные работы</t>
  </si>
  <si>
    <t>Сварка деталей из нержавеющей стали</t>
  </si>
  <si>
    <t>ЦПП</t>
  </si>
  <si>
    <t>100% по факту выполненых работ</t>
  </si>
  <si>
    <t>178 Т</t>
  </si>
  <si>
    <t xml:space="preserve"> Комплект инструментов</t>
  </si>
  <si>
    <t>Расходное материалы для технического обслужиания воздушных судов и систем воздушных систем , а также отдельных компонентов воздушных судов типа Боинг 757-200/Боинг 767-300; Airbus A320/321; Embraer 190</t>
  </si>
  <si>
    <t>Январь-Февраль</t>
  </si>
  <si>
    <t>171-1 Т</t>
  </si>
  <si>
    <t>уменьшена на 171-1 Т</t>
  </si>
  <si>
    <t>13.92.21.700.001.00.0796.000000000009</t>
  </si>
  <si>
    <t xml:space="preserve">Пакет </t>
  </si>
  <si>
    <t>упаковочный, из полиэтилена высокого давления (ПВД), без ручек</t>
  </si>
  <si>
    <t>100% по факту поставки каждой партии</t>
  </si>
  <si>
    <t>783 У</t>
  </si>
  <si>
    <t>784 У</t>
  </si>
  <si>
    <t>785 У</t>
  </si>
  <si>
    <t xml:space="preserve">55.10.10.335.000.00.0777.000000000000
</t>
  </si>
  <si>
    <t xml:space="preserve">Услуги гостиниц и аналогичных мест для временного проживания </t>
  </si>
  <si>
    <t xml:space="preserve">Гостиничные услуги в г. Атырау (одноместный номер стандарт с питанием) </t>
  </si>
  <si>
    <t xml:space="preserve">Гостиничные услуги в г. Атырау (двухместный номер люкс с питанием) </t>
  </si>
  <si>
    <t xml:space="preserve"> г. Атырау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</si>
</sst>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_-* #,##0.00_-;\-* #,##0.00_-;_-* &quot;-&quot;??_-;_-@_-"/>
    <numFmt numFmtId="166" formatCode="[$-419]mmmm\ yyyy;@"/>
    <numFmt numFmtId="167" formatCode="#,##0.0"/>
    <numFmt numFmtId="168" formatCode="[$-409]d\-mmm\-yy;@"/>
    <numFmt numFmtId="169" formatCode="#,##0.000"/>
    <numFmt numFmtId="170" formatCode="#,##0.00_р_."/>
  </numFmts>
  <fonts count="7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  <charset val="204"/>
    </font>
    <font>
      <sz val="10"/>
      <name val="Helv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indexed="63"/>
      <name val="Times New Roman"/>
      <family val="1"/>
    </font>
    <font>
      <b/>
      <sz val="14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</font>
    <font>
      <sz val="9"/>
      <name val="Arial Cyr"/>
      <charset val="204"/>
    </font>
    <font>
      <sz val="10"/>
      <name val="Arial"/>
      <family val="2"/>
    </font>
    <font>
      <sz val="9"/>
      <color indexed="8"/>
      <name val="Times New Roman"/>
      <family val="1"/>
      <charset val="204"/>
    </font>
    <font>
      <b/>
      <sz val="14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0">
    <xf numFmtId="0" fontId="0" fillId="0" borderId="0"/>
    <xf numFmtId="0" fontId="1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0" borderId="0" applyNumberFormat="0" applyBorder="0" applyAlignment="0" applyProtection="0"/>
    <xf numFmtId="0" fontId="2" fillId="5" borderId="0" applyNumberFormat="0" applyBorder="0" applyAlignment="0" applyProtection="0"/>
    <xf numFmtId="0" fontId="27" fillId="5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" fillId="12" borderId="0" applyNumberFormat="0" applyBorder="0" applyAlignment="0" applyProtection="0"/>
    <xf numFmtId="0" fontId="28" fillId="12" borderId="0" applyNumberFormat="0" applyBorder="0" applyAlignment="0" applyProtection="0"/>
    <xf numFmtId="0" fontId="3" fillId="9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10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13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7" borderId="1" applyNumberFormat="0" applyAlignment="0" applyProtection="0"/>
    <xf numFmtId="0" fontId="37" fillId="7" borderId="1" applyNumberFormat="0" applyAlignment="0" applyProtection="0"/>
    <xf numFmtId="0" fontId="5" fillId="20" borderId="8" applyNumberFormat="0" applyAlignment="0" applyProtection="0"/>
    <xf numFmtId="0" fontId="40" fillId="20" borderId="8" applyNumberFormat="0" applyAlignment="0" applyProtection="0"/>
    <xf numFmtId="0" fontId="6" fillId="20" borderId="1" applyNumberFormat="0" applyAlignment="0" applyProtection="0"/>
    <xf numFmtId="0" fontId="30" fillId="20" borderId="1" applyNumberFormat="0" applyAlignment="0" applyProtection="0"/>
    <xf numFmtId="0" fontId="7" fillId="0" borderId="3" applyNumberFormat="0" applyFill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35" fillId="0" borderId="4" applyNumberFormat="0" applyFill="0" applyAlignment="0" applyProtection="0"/>
    <xf numFmtId="0" fontId="9" fillId="0" borderId="5" applyNumberFormat="0" applyFill="0" applyAlignment="0" applyProtection="0"/>
    <xf numFmtId="0" fontId="36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42" fillId="0" borderId="9" applyNumberFormat="0" applyFill="0" applyAlignment="0" applyProtection="0"/>
    <xf numFmtId="0" fontId="11" fillId="21" borderId="2" applyNumberFormat="0" applyAlignment="0" applyProtection="0"/>
    <xf numFmtId="0" fontId="31" fillId="21" borderId="2" applyNumberForma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0" borderId="0"/>
    <xf numFmtId="0" fontId="17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2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23" borderId="7" applyNumberFormat="0" applyFont="0" applyAlignment="0" applyProtection="0"/>
    <xf numFmtId="0" fontId="14" fillId="23" borderId="7" applyNumberFormat="0" applyFont="0" applyAlignment="0" applyProtection="0"/>
    <xf numFmtId="9" fontId="2" fillId="0" borderId="0" applyFont="0" applyFill="0" applyBorder="0" applyAlignment="0" applyProtection="0"/>
    <xf numFmtId="0" fontId="18" fillId="0" borderId="6" applyNumberFormat="0" applyFill="0" applyAlignment="0" applyProtection="0"/>
    <xf numFmtId="0" fontId="38" fillId="0" borderId="6" applyNumberFormat="0" applyFill="0" applyAlignment="0" applyProtection="0"/>
    <xf numFmtId="0" fontId="45" fillId="0" borderId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0" borderId="0"/>
    <xf numFmtId="0" fontId="51" fillId="0" borderId="0"/>
    <xf numFmtId="0" fontId="51" fillId="0" borderId="0"/>
    <xf numFmtId="0" fontId="55" fillId="0" borderId="0"/>
    <xf numFmtId="0" fontId="68" fillId="0" borderId="0"/>
    <xf numFmtId="164" fontId="55" fillId="0" borderId="0" applyFont="0" applyFill="0" applyBorder="0" applyAlignment="0" applyProtection="0"/>
    <xf numFmtId="0" fontId="69" fillId="0" borderId="0"/>
    <xf numFmtId="0" fontId="71" fillId="0" borderId="0"/>
    <xf numFmtId="164" fontId="71" fillId="0" borderId="0" applyFont="0" applyFill="0" applyBorder="0" applyAlignment="0" applyProtection="0"/>
    <xf numFmtId="0" fontId="73" fillId="0" borderId="0"/>
    <xf numFmtId="164" fontId="73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1">
    <xf numFmtId="0" fontId="0" fillId="0" borderId="0" xfId="0"/>
    <xf numFmtId="0" fontId="1" fillId="0" borderId="0" xfId="1"/>
    <xf numFmtId="0" fontId="26" fillId="0" borderId="15" xfId="120" applyFont="1" applyBorder="1" applyAlignment="1">
      <alignment horizontal="center" vertical="top" wrapText="1"/>
    </xf>
    <xf numFmtId="0" fontId="24" fillId="0" borderId="16" xfId="120" applyFont="1" applyBorder="1" applyAlignment="1"/>
    <xf numFmtId="0" fontId="24" fillId="0" borderId="17" xfId="120" applyFont="1" applyBorder="1" applyAlignment="1"/>
    <xf numFmtId="0" fontId="24" fillId="0" borderId="18" xfId="120" applyFont="1" applyBorder="1" applyAlignment="1"/>
    <xf numFmtId="0" fontId="21" fillId="0" borderId="19" xfId="120" applyFont="1" applyBorder="1"/>
    <xf numFmtId="4" fontId="24" fillId="0" borderId="18" xfId="120" applyNumberFormat="1" applyFont="1" applyBorder="1" applyAlignment="1">
      <alignment vertical="center"/>
    </xf>
    <xf numFmtId="3" fontId="26" fillId="0" borderId="15" xfId="120" applyNumberFormat="1" applyFont="1" applyBorder="1" applyAlignment="1">
      <alignment horizontal="center" vertical="center" wrapText="1"/>
    </xf>
    <xf numFmtId="0" fontId="26" fillId="0" borderId="23" xfId="120" applyFont="1" applyBorder="1" applyAlignment="1">
      <alignment horizontal="center" vertical="top" wrapText="1"/>
    </xf>
    <xf numFmtId="0" fontId="25" fillId="0" borderId="13" xfId="120" applyFont="1" applyFill="1" applyBorder="1" applyAlignment="1">
      <alignment horizontal="center" vertical="center" wrapText="1"/>
    </xf>
    <xf numFmtId="0" fontId="0" fillId="0" borderId="0" xfId="0" applyFill="1"/>
    <xf numFmtId="0" fontId="44" fillId="0" borderId="20" xfId="132" applyFont="1" applyFill="1" applyBorder="1" applyAlignment="1">
      <alignment horizontal="left" vertical="center" wrapText="1"/>
    </xf>
    <xf numFmtId="49" fontId="44" fillId="0" borderId="20" xfId="138" applyNumberFormat="1" applyFont="1" applyFill="1" applyBorder="1" applyAlignment="1">
      <alignment horizontal="left" vertical="center" wrapText="1"/>
    </xf>
    <xf numFmtId="4" fontId="21" fillId="0" borderId="20" xfId="120" applyNumberFormat="1" applyFont="1" applyFill="1" applyBorder="1" applyAlignment="1">
      <alignment horizontal="left" vertical="center" wrapText="1"/>
    </xf>
    <xf numFmtId="1" fontId="21" fillId="0" borderId="20" xfId="120" applyNumberFormat="1" applyFont="1" applyFill="1" applyBorder="1" applyAlignment="1">
      <alignment horizontal="left" vertical="center" wrapText="1"/>
    </xf>
    <xf numFmtId="0" fontId="21" fillId="0" borderId="20" xfId="1" applyFont="1" applyFill="1" applyBorder="1" applyAlignment="1">
      <alignment horizontal="left" vertical="center" wrapText="1"/>
    </xf>
    <xf numFmtId="0" fontId="44" fillId="0" borderId="20" xfId="1" applyFont="1" applyFill="1" applyBorder="1" applyAlignment="1">
      <alignment horizontal="left" vertical="center" wrapText="1"/>
    </xf>
    <xf numFmtId="49" fontId="44" fillId="0" borderId="20" xfId="139" applyNumberFormat="1" applyFont="1" applyFill="1" applyBorder="1" applyAlignment="1">
      <alignment horizontal="left" vertical="center" wrapText="1"/>
    </xf>
    <xf numFmtId="0" fontId="44" fillId="0" borderId="20" xfId="77" applyFont="1" applyFill="1" applyBorder="1" applyAlignment="1">
      <alignment horizontal="left" vertical="center" wrapText="1"/>
    </xf>
    <xf numFmtId="4" fontId="44" fillId="0" borderId="20" xfId="1" applyNumberFormat="1" applyFont="1" applyFill="1" applyBorder="1" applyAlignment="1">
      <alignment horizontal="left" vertical="center" wrapText="1"/>
    </xf>
    <xf numFmtId="4" fontId="21" fillId="0" borderId="20" xfId="1" applyNumberFormat="1" applyFont="1" applyFill="1" applyBorder="1" applyAlignment="1">
      <alignment horizontal="left" vertical="center" wrapText="1"/>
    </xf>
    <xf numFmtId="4" fontId="44" fillId="0" borderId="20" xfId="156" applyNumberFormat="1" applyFont="1" applyFill="1" applyBorder="1" applyAlignment="1">
      <alignment horizontal="left" vertical="center" wrapText="1"/>
    </xf>
    <xf numFmtId="0" fontId="21" fillId="0" borderId="0" xfId="120" applyFont="1" applyFill="1" applyBorder="1"/>
    <xf numFmtId="0" fontId="17" fillId="0" borderId="0" xfId="118"/>
    <xf numFmtId="0" fontId="21" fillId="0" borderId="0" xfId="120" applyFont="1"/>
    <xf numFmtId="0" fontId="22" fillId="0" borderId="10" xfId="120" applyFont="1" applyBorder="1" applyAlignment="1">
      <alignment horizontal="left"/>
    </xf>
    <xf numFmtId="0" fontId="23" fillId="0" borderId="11" xfId="120" applyFont="1" applyBorder="1" applyAlignment="1">
      <alignment horizontal="left"/>
    </xf>
    <xf numFmtId="0" fontId="23" fillId="0" borderId="12" xfId="120" applyFont="1" applyBorder="1" applyAlignment="1">
      <alignment horizontal="left"/>
    </xf>
    <xf numFmtId="0" fontId="21" fillId="0" borderId="0" xfId="120" applyFont="1" applyBorder="1" applyAlignment="1"/>
    <xf numFmtId="0" fontId="24" fillId="0" borderId="0" xfId="120" applyFont="1" applyBorder="1" applyAlignment="1"/>
    <xf numFmtId="0" fontId="26" fillId="0" borderId="14" xfId="120" applyFont="1" applyBorder="1" applyAlignment="1">
      <alignment horizontal="center" vertical="top" wrapText="1"/>
    </xf>
    <xf numFmtId="0" fontId="24" fillId="0" borderId="17" xfId="120" applyFont="1" applyBorder="1" applyAlignment="1"/>
    <xf numFmtId="0" fontId="21" fillId="0" borderId="20" xfId="120" applyFont="1" applyFill="1" applyBorder="1" applyAlignment="1">
      <alignment horizontal="left" vertical="center" wrapText="1"/>
    </xf>
    <xf numFmtId="4" fontId="21" fillId="0" borderId="0" xfId="120" applyNumberFormat="1" applyFont="1" applyAlignment="1">
      <alignment vertical="center"/>
    </xf>
    <xf numFmtId="0" fontId="24" fillId="0" borderId="0" xfId="120" applyFont="1" applyBorder="1" applyAlignment="1">
      <alignment horizontal="center"/>
    </xf>
    <xf numFmtId="0" fontId="21" fillId="0" borderId="0" xfId="77" applyFont="1" applyFill="1" applyAlignment="1">
      <alignment horizontal="left" vertical="center"/>
    </xf>
    <xf numFmtId="1" fontId="21" fillId="0" borderId="0" xfId="77" applyNumberFormat="1" applyFont="1" applyFill="1" applyAlignment="1">
      <alignment horizontal="left" vertical="center"/>
    </xf>
    <xf numFmtId="0" fontId="23" fillId="0" borderId="0" xfId="77" applyFont="1" applyFill="1" applyBorder="1" applyAlignment="1">
      <alignment horizontal="left" vertical="center"/>
    </xf>
    <xf numFmtId="0" fontId="21" fillId="0" borderId="0" xfId="120" applyFont="1" applyBorder="1"/>
    <xf numFmtId="0" fontId="21" fillId="0" borderId="0" xfId="118" applyFont="1"/>
    <xf numFmtId="0" fontId="17" fillId="0" borderId="0" xfId="118" applyBorder="1"/>
    <xf numFmtId="0" fontId="23" fillId="0" borderId="22" xfId="120" applyFont="1" applyBorder="1" applyAlignment="1">
      <alignment horizontal="left"/>
    </xf>
    <xf numFmtId="0" fontId="23" fillId="0" borderId="23" xfId="120" applyFont="1" applyBorder="1" applyAlignment="1">
      <alignment horizontal="left"/>
    </xf>
    <xf numFmtId="0" fontId="23" fillId="0" borderId="25" xfId="77" applyFont="1" applyFill="1" applyBorder="1" applyAlignment="1">
      <alignment horizontal="left" vertical="center"/>
    </xf>
    <xf numFmtId="1" fontId="21" fillId="0" borderId="24" xfId="77" applyNumberFormat="1" applyFont="1" applyFill="1" applyBorder="1" applyAlignment="1">
      <alignment horizontal="left" vertical="center"/>
    </xf>
    <xf numFmtId="0" fontId="21" fillId="0" borderId="25" xfId="77" applyFont="1" applyFill="1" applyBorder="1" applyAlignment="1">
      <alignment horizontal="left" vertical="center"/>
    </xf>
    <xf numFmtId="0" fontId="21" fillId="0" borderId="0" xfId="77" applyFont="1" applyFill="1" applyBorder="1" applyAlignment="1">
      <alignment horizontal="left" vertical="center"/>
    </xf>
    <xf numFmtId="0" fontId="23" fillId="0" borderId="24" xfId="77" applyFont="1" applyFill="1" applyBorder="1" applyAlignment="1">
      <alignment horizontal="left" vertical="center"/>
    </xf>
    <xf numFmtId="0" fontId="24" fillId="0" borderId="0" xfId="120" applyFont="1" applyBorder="1" applyAlignment="1">
      <alignment horizontal="center"/>
    </xf>
    <xf numFmtId="0" fontId="21" fillId="25" borderId="0" xfId="0" applyFont="1" applyFill="1" applyBorder="1" applyAlignment="1">
      <alignment horizontal="left" vertical="center" wrapText="1"/>
    </xf>
    <xf numFmtId="4" fontId="24" fillId="25" borderId="0" xfId="0" applyNumberFormat="1" applyFont="1" applyFill="1" applyBorder="1" applyAlignment="1">
      <alignment horizontal="left" vertical="center" wrapText="1"/>
    </xf>
    <xf numFmtId="1" fontId="21" fillId="25" borderId="0" xfId="12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3" fontId="21" fillId="0" borderId="20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Fill="1" applyBorder="1" applyAlignment="1">
      <alignment horizontal="left" vertical="center" wrapText="1"/>
    </xf>
    <xf numFmtId="0" fontId="21" fillId="25" borderId="32" xfId="0" applyFont="1" applyFill="1" applyBorder="1" applyAlignment="1">
      <alignment horizontal="left" vertical="center" wrapText="1"/>
    </xf>
    <xf numFmtId="0" fontId="21" fillId="25" borderId="32" xfId="120" applyFont="1" applyFill="1" applyBorder="1" applyAlignment="1">
      <alignment horizontal="left" vertical="center" wrapText="1"/>
    </xf>
    <xf numFmtId="4" fontId="24" fillId="25" borderId="32" xfId="0" applyNumberFormat="1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32" xfId="120" applyFont="1" applyFill="1" applyBorder="1" applyAlignment="1">
      <alignment horizontal="left" vertical="center" wrapText="1"/>
    </xf>
    <xf numFmtId="4" fontId="21" fillId="0" borderId="32" xfId="0" applyNumberFormat="1" applyFont="1" applyBorder="1" applyAlignment="1">
      <alignment horizontal="left" wrapText="1"/>
    </xf>
    <xf numFmtId="1" fontId="21" fillId="0" borderId="0" xfId="120" applyNumberFormat="1" applyFont="1" applyFill="1" applyBorder="1" applyAlignment="1">
      <alignment horizontal="left" vertical="center" wrapText="1"/>
    </xf>
    <xf numFmtId="0" fontId="44" fillId="0" borderId="20" xfId="143" applyFont="1" applyFill="1" applyBorder="1" applyAlignment="1">
      <alignment horizontal="left" vertical="center" wrapText="1"/>
    </xf>
    <xf numFmtId="49" fontId="21" fillId="0" borderId="20" xfId="120" applyNumberFormat="1" applyFont="1" applyFill="1" applyBorder="1" applyAlignment="1">
      <alignment horizontal="left" vertical="center" wrapText="1"/>
    </xf>
    <xf numFmtId="0" fontId="44" fillId="0" borderId="20" xfId="137" applyFont="1" applyFill="1" applyBorder="1" applyAlignment="1">
      <alignment horizontal="left" vertical="center" wrapText="1"/>
    </xf>
    <xf numFmtId="168" fontId="21" fillId="0" borderId="20" xfId="0" applyNumberFormat="1" applyFont="1" applyFill="1" applyBorder="1" applyAlignment="1">
      <alignment horizontal="left" vertical="center" wrapText="1"/>
    </xf>
    <xf numFmtId="0" fontId="52" fillId="0" borderId="0" xfId="0" applyFont="1"/>
    <xf numFmtId="49" fontId="44" fillId="0" borderId="20" xfId="1" applyNumberFormat="1" applyFont="1" applyFill="1" applyBorder="1" applyAlignment="1">
      <alignment horizontal="justify" vertical="center" wrapText="1"/>
    </xf>
    <xf numFmtId="0" fontId="44" fillId="0" borderId="20" xfId="1" applyFont="1" applyFill="1" applyBorder="1" applyAlignment="1">
      <alignment horizontal="justify" vertical="center" wrapText="1"/>
    </xf>
    <xf numFmtId="0" fontId="21" fillId="0" borderId="20" xfId="131" applyFont="1" applyFill="1" applyBorder="1" applyAlignment="1">
      <alignment horizontal="left" vertical="center" wrapText="1"/>
    </xf>
    <xf numFmtId="4" fontId="44" fillId="0" borderId="20" xfId="160" applyNumberFormat="1" applyFont="1" applyFill="1" applyBorder="1" applyAlignment="1">
      <alignment horizontal="left" vertical="center" wrapText="1"/>
    </xf>
    <xf numFmtId="3" fontId="21" fillId="0" borderId="20" xfId="78" applyNumberFormat="1" applyFont="1" applyFill="1" applyBorder="1" applyAlignment="1">
      <alignment horizontal="left" vertical="center" wrapText="1"/>
    </xf>
    <xf numFmtId="0" fontId="21" fillId="0" borderId="20" xfId="132" applyFont="1" applyFill="1" applyBorder="1" applyAlignment="1">
      <alignment horizontal="left" vertical="center" wrapText="1"/>
    </xf>
    <xf numFmtId="1" fontId="21" fillId="0" borderId="20" xfId="160" applyNumberFormat="1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53" fillId="0" borderId="20" xfId="0" applyFont="1" applyFill="1" applyBorder="1" applyAlignment="1">
      <alignment horizontal="left" vertical="center" wrapText="1"/>
    </xf>
    <xf numFmtId="1" fontId="21" fillId="0" borderId="20" xfId="163" applyNumberFormat="1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/>
    </xf>
    <xf numFmtId="1" fontId="53" fillId="0" borderId="20" xfId="0" applyNumberFormat="1" applyFont="1" applyFill="1" applyBorder="1" applyAlignment="1">
      <alignment horizontal="left" vertical="center" wrapText="1"/>
    </xf>
    <xf numFmtId="0" fontId="53" fillId="0" borderId="0" xfId="0" applyFont="1"/>
    <xf numFmtId="0" fontId="17" fillId="0" borderId="0" xfId="118" applyFont="1" applyBorder="1"/>
    <xf numFmtId="0" fontId="17" fillId="0" borderId="0" xfId="118" applyFont="1"/>
    <xf numFmtId="0" fontId="52" fillId="0" borderId="0" xfId="0" applyFont="1" applyFill="1"/>
    <xf numFmtId="4" fontId="21" fillId="0" borderId="20" xfId="160" applyNumberFormat="1" applyFont="1" applyFill="1" applyBorder="1" applyAlignment="1">
      <alignment horizontal="left" vertical="center" wrapText="1"/>
    </xf>
    <xf numFmtId="0" fontId="17" fillId="0" borderId="20" xfId="1" applyFont="1" applyFill="1" applyBorder="1" applyAlignment="1">
      <alignment vertical="center" wrapText="1"/>
    </xf>
    <xf numFmtId="1" fontId="44" fillId="0" borderId="20" xfId="160" applyNumberFormat="1" applyFont="1" applyFill="1" applyBorder="1" applyAlignment="1">
      <alignment horizontal="left" vertical="center" wrapText="1"/>
    </xf>
    <xf numFmtId="4" fontId="21" fillId="0" borderId="20" xfId="156" applyNumberFormat="1" applyFont="1" applyFill="1" applyBorder="1" applyAlignment="1">
      <alignment horizontal="left" vertical="center" wrapText="1"/>
    </xf>
    <xf numFmtId="0" fontId="21" fillId="0" borderId="20" xfId="143" applyFont="1" applyFill="1" applyBorder="1" applyAlignment="1">
      <alignment horizontal="left" vertical="center" wrapText="1"/>
    </xf>
    <xf numFmtId="49" fontId="21" fillId="0" borderId="20" xfId="143" applyNumberFormat="1" applyFont="1" applyFill="1" applyBorder="1" applyAlignment="1">
      <alignment horizontal="left" vertical="center" wrapText="1"/>
    </xf>
    <xf numFmtId="4" fontId="21" fillId="0" borderId="20" xfId="78" applyNumberFormat="1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vertical="center" wrapText="1"/>
    </xf>
    <xf numFmtId="49" fontId="21" fillId="0" borderId="20" xfId="78" applyNumberFormat="1" applyFont="1" applyFill="1" applyBorder="1" applyAlignment="1">
      <alignment horizontal="left" vertical="center" wrapText="1"/>
    </xf>
    <xf numFmtId="167" fontId="21" fillId="0" borderId="20" xfId="78" applyNumberFormat="1" applyFont="1" applyFill="1" applyBorder="1" applyAlignment="1">
      <alignment horizontal="left" vertical="center" wrapText="1"/>
    </xf>
    <xf numFmtId="49" fontId="21" fillId="0" borderId="20" xfId="143" applyNumberFormat="1" applyFont="1" applyFill="1" applyBorder="1" applyAlignment="1">
      <alignment vertical="center" wrapText="1"/>
    </xf>
    <xf numFmtId="0" fontId="44" fillId="0" borderId="20" xfId="143" applyFont="1" applyFill="1" applyBorder="1" applyAlignment="1">
      <alignment vertical="center" wrapText="1"/>
    </xf>
    <xf numFmtId="0" fontId="44" fillId="0" borderId="20" xfId="132" applyFont="1" applyFill="1" applyBorder="1" applyAlignment="1">
      <alignment vertical="center" wrapText="1"/>
    </xf>
    <xf numFmtId="4" fontId="24" fillId="0" borderId="20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vertical="center" wrapText="1"/>
    </xf>
    <xf numFmtId="4" fontId="21" fillId="0" borderId="20" xfId="158" applyNumberFormat="1" applyFont="1" applyFill="1" applyBorder="1" applyAlignment="1">
      <alignment horizontal="left" vertical="center" wrapText="1"/>
    </xf>
    <xf numFmtId="0" fontId="44" fillId="0" borderId="20" xfId="120" applyFont="1" applyFill="1" applyBorder="1" applyAlignment="1">
      <alignment horizontal="left" vertical="center" wrapText="1"/>
    </xf>
    <xf numFmtId="1" fontId="21" fillId="0" borderId="20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4" fillId="0" borderId="20" xfId="0" applyNumberFormat="1" applyFont="1" applyFill="1" applyBorder="1" applyAlignment="1">
      <alignment horizontal="left" vertical="center" wrapText="1"/>
    </xf>
    <xf numFmtId="4" fontId="21" fillId="0" borderId="20" xfId="163" applyNumberFormat="1" applyFont="1" applyFill="1" applyBorder="1" applyAlignment="1">
      <alignment horizontal="left" vertical="center" wrapText="1"/>
    </xf>
    <xf numFmtId="4" fontId="44" fillId="0" borderId="20" xfId="158" applyNumberFormat="1" applyFont="1" applyFill="1" applyBorder="1" applyAlignment="1">
      <alignment horizontal="left" vertical="center" wrapText="1"/>
    </xf>
    <xf numFmtId="0" fontId="21" fillId="0" borderId="20" xfId="163" applyFont="1" applyFill="1" applyBorder="1" applyAlignment="1">
      <alignment horizontal="left" vertical="center" wrapText="1"/>
    </xf>
    <xf numFmtId="4" fontId="44" fillId="0" borderId="20" xfId="0" applyNumberFormat="1" applyFont="1" applyFill="1" applyBorder="1" applyAlignment="1">
      <alignment horizontal="left" vertic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17" fontId="21" fillId="0" borderId="20" xfId="78" applyNumberFormat="1" applyFont="1" applyFill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left" vertical="center" wrapText="1"/>
    </xf>
    <xf numFmtId="0" fontId="21" fillId="0" borderId="20" xfId="78" applyFont="1" applyBorder="1" applyAlignment="1">
      <alignment horizontal="left" vertical="center"/>
    </xf>
    <xf numFmtId="4" fontId="21" fillId="0" borderId="20" xfId="78" applyNumberFormat="1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 wrapText="1"/>
    </xf>
    <xf numFmtId="3" fontId="21" fillId="0" borderId="20" xfId="1" applyNumberFormat="1" applyFont="1" applyFill="1" applyBorder="1" applyAlignment="1">
      <alignment horizontal="left" vertical="center" wrapText="1"/>
    </xf>
    <xf numFmtId="0" fontId="54" fillId="25" borderId="0" xfId="0" applyFont="1" applyFill="1" applyBorder="1" applyAlignment="1">
      <alignment horizontal="left" vertical="center"/>
    </xf>
    <xf numFmtId="4" fontId="53" fillId="0" borderId="20" xfId="0" applyNumberFormat="1" applyFont="1" applyFill="1" applyBorder="1" applyAlignment="1">
      <alignment horizontal="left" vertical="center"/>
    </xf>
    <xf numFmtId="4" fontId="52" fillId="0" borderId="20" xfId="0" applyNumberFormat="1" applyFont="1" applyFill="1" applyBorder="1" applyAlignment="1">
      <alignment wrapText="1"/>
    </xf>
    <xf numFmtId="0" fontId="0" fillId="0" borderId="0" xfId="0" applyAlignment="1"/>
    <xf numFmtId="0" fontId="49" fillId="0" borderId="20" xfId="0" applyFont="1" applyFill="1" applyBorder="1" applyAlignment="1">
      <alignment horizontal="left" vertical="center"/>
    </xf>
    <xf numFmtId="0" fontId="56" fillId="0" borderId="20" xfId="0" applyFont="1" applyFill="1" applyBorder="1" applyAlignment="1">
      <alignment horizontal="left" vertical="center"/>
    </xf>
    <xf numFmtId="0" fontId="56" fillId="0" borderId="20" xfId="120" applyFont="1" applyFill="1" applyBorder="1" applyAlignment="1">
      <alignment horizontal="left" vertical="center"/>
    </xf>
    <xf numFmtId="3" fontId="49" fillId="0" borderId="20" xfId="0" applyNumberFormat="1" applyFont="1" applyFill="1" applyBorder="1" applyAlignment="1">
      <alignment horizontal="left" vertical="center"/>
    </xf>
    <xf numFmtId="166" fontId="49" fillId="0" borderId="20" xfId="0" applyNumberFormat="1" applyFont="1" applyFill="1" applyBorder="1" applyAlignment="1">
      <alignment horizontal="left" vertical="center"/>
    </xf>
    <xf numFmtId="1" fontId="49" fillId="0" borderId="20" xfId="78" applyNumberFormat="1" applyFont="1" applyFill="1" applyBorder="1" applyAlignment="1">
      <alignment horizontal="left" vertical="center"/>
    </xf>
    <xf numFmtId="1" fontId="49" fillId="0" borderId="20" xfId="0" applyNumberFormat="1" applyFont="1" applyFill="1" applyBorder="1" applyAlignment="1">
      <alignment horizontal="left" vertical="center"/>
    </xf>
    <xf numFmtId="49" fontId="49" fillId="0" borderId="20" xfId="78" applyNumberFormat="1" applyFont="1" applyFill="1" applyBorder="1" applyAlignment="1">
      <alignment horizontal="left" vertical="center"/>
    </xf>
    <xf numFmtId="0" fontId="58" fillId="0" borderId="20" xfId="0" applyNumberFormat="1" applyFont="1" applyFill="1" applyBorder="1" applyAlignment="1" applyProtection="1">
      <alignment horizontal="left" vertical="center"/>
      <protection locked="0"/>
    </xf>
    <xf numFmtId="0" fontId="58" fillId="0" borderId="20" xfId="0" applyFont="1" applyFill="1" applyBorder="1" applyAlignment="1">
      <alignment horizontal="left" vertical="center"/>
    </xf>
    <xf numFmtId="166" fontId="58" fillId="0" borderId="20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 applyProtection="1">
      <alignment horizontal="left" vertical="center"/>
    </xf>
    <xf numFmtId="0" fontId="59" fillId="0" borderId="20" xfId="0" applyFont="1" applyFill="1" applyBorder="1" applyAlignment="1">
      <alignment horizontal="left" vertical="center"/>
    </xf>
    <xf numFmtId="17" fontId="58" fillId="0" borderId="20" xfId="0" applyNumberFormat="1" applyFont="1" applyFill="1" applyBorder="1" applyAlignment="1" applyProtection="1">
      <alignment horizontal="left" vertical="center"/>
      <protection locked="0"/>
    </xf>
    <xf numFmtId="49" fontId="56" fillId="0" borderId="20" xfId="165" applyNumberFormat="1" applyFont="1" applyFill="1" applyBorder="1" applyAlignment="1">
      <alignment horizontal="left" vertical="center"/>
    </xf>
    <xf numFmtId="2" fontId="49" fillId="0" borderId="20" xfId="0" applyNumberFormat="1" applyFont="1" applyFill="1" applyBorder="1" applyAlignment="1">
      <alignment horizontal="left" vertical="center"/>
    </xf>
    <xf numFmtId="166" fontId="49" fillId="0" borderId="20" xfId="120" applyNumberFormat="1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/>
    </xf>
    <xf numFmtId="0" fontId="0" fillId="0" borderId="20" xfId="0" applyBorder="1" applyAlignment="1"/>
    <xf numFmtId="0" fontId="0" fillId="0" borderId="0" xfId="0" applyFill="1" applyAlignment="1"/>
    <xf numFmtId="0" fontId="44" fillId="26" borderId="20" xfId="0" applyFont="1" applyFill="1" applyBorder="1" applyAlignment="1">
      <alignment horizontal="left" vertical="center" wrapText="1"/>
    </xf>
    <xf numFmtId="0" fontId="21" fillId="26" borderId="20" xfId="0" applyFont="1" applyFill="1" applyBorder="1" applyAlignment="1">
      <alignment horizontal="left" vertical="center"/>
    </xf>
    <xf numFmtId="0" fontId="21" fillId="26" borderId="20" xfId="0" applyFont="1" applyFill="1" applyBorder="1" applyAlignment="1">
      <alignment horizontal="left" vertical="center" wrapText="1"/>
    </xf>
    <xf numFmtId="3" fontId="21" fillId="26" borderId="20" xfId="0" applyNumberFormat="1" applyFont="1" applyFill="1" applyBorder="1" applyAlignment="1">
      <alignment horizontal="left" vertical="center"/>
    </xf>
    <xf numFmtId="4" fontId="21" fillId="26" borderId="2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26" borderId="21" xfId="0" applyFont="1" applyFill="1" applyBorder="1" applyAlignment="1">
      <alignment horizontal="left" vertical="center"/>
    </xf>
    <xf numFmtId="0" fontId="17" fillId="0" borderId="0" xfId="118" applyFill="1"/>
    <xf numFmtId="0" fontId="21" fillId="0" borderId="0" xfId="120" applyFont="1" applyFill="1"/>
    <xf numFmtId="0" fontId="44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/>
    </xf>
    <xf numFmtId="0" fontId="61" fillId="0" borderId="0" xfId="120" applyFont="1" applyBorder="1" applyAlignment="1"/>
    <xf numFmtId="0" fontId="23" fillId="0" borderId="0" xfId="120" applyFont="1"/>
    <xf numFmtId="0" fontId="23" fillId="0" borderId="0" xfId="120" applyFont="1" applyBorder="1"/>
    <xf numFmtId="0" fontId="22" fillId="0" borderId="0" xfId="120" applyFont="1"/>
    <xf numFmtId="0" fontId="22" fillId="0" borderId="0" xfId="120" applyFont="1" applyBorder="1" applyAlignment="1"/>
    <xf numFmtId="0" fontId="23" fillId="0" borderId="0" xfId="120" applyFont="1" applyBorder="1" applyAlignment="1">
      <alignment wrapText="1"/>
    </xf>
    <xf numFmtId="0" fontId="62" fillId="0" borderId="0" xfId="120" applyFont="1"/>
    <xf numFmtId="0" fontId="54" fillId="0" borderId="0" xfId="120" applyFont="1" applyBorder="1" applyAlignment="1"/>
    <xf numFmtId="0" fontId="63" fillId="0" borderId="0" xfId="120" applyFont="1" applyBorder="1" applyAlignment="1"/>
    <xf numFmtId="0" fontId="64" fillId="0" borderId="0" xfId="120" applyFont="1" applyAlignment="1">
      <alignment horizontal="center"/>
    </xf>
    <xf numFmtId="0" fontId="65" fillId="0" borderId="0" xfId="120" applyFont="1" applyAlignment="1">
      <alignment horizontal="left"/>
    </xf>
    <xf numFmtId="0" fontId="22" fillId="0" borderId="0" xfId="120" applyFont="1" applyAlignment="1">
      <alignment horizontal="left"/>
    </xf>
    <xf numFmtId="0" fontId="22" fillId="0" borderId="0" xfId="120" applyFont="1" applyAlignment="1"/>
    <xf numFmtId="0" fontId="22" fillId="0" borderId="0" xfId="120" applyFont="1" applyAlignment="1">
      <alignment wrapText="1"/>
    </xf>
    <xf numFmtId="0" fontId="54" fillId="0" borderId="0" xfId="120" applyFont="1" applyAlignment="1"/>
    <xf numFmtId="0" fontId="22" fillId="0" borderId="0" xfId="120" applyFont="1" applyBorder="1"/>
    <xf numFmtId="0" fontId="66" fillId="0" borderId="0" xfId="120" applyFont="1" applyBorder="1"/>
    <xf numFmtId="0" fontId="22" fillId="0" borderId="0" xfId="120" applyFont="1" applyFill="1" applyBorder="1" applyAlignment="1">
      <alignment horizontal="left"/>
    </xf>
    <xf numFmtId="0" fontId="22" fillId="0" borderId="0" xfId="120" applyFont="1" applyFill="1" applyBorder="1" applyAlignment="1">
      <alignment horizontal="left" wrapText="1"/>
    </xf>
    <xf numFmtId="0" fontId="22" fillId="0" borderId="0" xfId="120" applyFont="1" applyBorder="1" applyAlignment="1">
      <alignment horizontal="left"/>
    </xf>
    <xf numFmtId="49" fontId="22" fillId="0" borderId="0" xfId="120" applyNumberFormat="1" applyFont="1" applyBorder="1" applyAlignment="1"/>
    <xf numFmtId="0" fontId="22" fillId="0" borderId="0" xfId="120" applyFont="1" applyFill="1"/>
    <xf numFmtId="49" fontId="44" fillId="24" borderId="20" xfId="165" applyNumberFormat="1" applyFont="1" applyFill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3" fontId="44" fillId="24" borderId="20" xfId="165" applyNumberFormat="1" applyFont="1" applyFill="1" applyBorder="1" applyAlignment="1">
      <alignment horizontal="left" vertical="center" wrapText="1"/>
    </xf>
    <xf numFmtId="0" fontId="0" fillId="0" borderId="20" xfId="0" applyBorder="1"/>
    <xf numFmtId="0" fontId="49" fillId="0" borderId="20" xfId="0" applyFont="1" applyBorder="1" applyAlignment="1">
      <alignment horizontal="left" vertical="center" wrapText="1"/>
    </xf>
    <xf numFmtId="4" fontId="56" fillId="0" borderId="20" xfId="0" applyNumberFormat="1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49" fontId="44" fillId="24" borderId="20" xfId="165" applyNumberFormat="1" applyFont="1" applyFill="1" applyBorder="1" applyAlignment="1">
      <alignment vertical="center" wrapText="1"/>
    </xf>
    <xf numFmtId="0" fontId="21" fillId="0" borderId="20" xfId="0" applyFont="1" applyFill="1" applyBorder="1" applyAlignment="1" applyProtection="1">
      <alignment vertical="center" wrapText="1"/>
    </xf>
    <xf numFmtId="0" fontId="49" fillId="0" borderId="20" xfId="0" applyFont="1" applyFill="1" applyBorder="1" applyAlignment="1" applyProtection="1">
      <alignment vertical="center" wrapText="1"/>
    </xf>
    <xf numFmtId="3" fontId="56" fillId="24" borderId="20" xfId="165" applyNumberFormat="1" applyFont="1" applyFill="1" applyBorder="1" applyAlignment="1">
      <alignment horizontal="left" vertical="center" wrapText="1"/>
    </xf>
    <xf numFmtId="4" fontId="49" fillId="0" borderId="20" xfId="163" applyNumberFormat="1" applyFont="1" applyFill="1" applyBorder="1" applyAlignment="1">
      <alignment horizontal="left" vertical="center" wrapText="1"/>
    </xf>
    <xf numFmtId="0" fontId="58" fillId="0" borderId="20" xfId="0" applyFont="1" applyBorder="1"/>
    <xf numFmtId="0" fontId="58" fillId="0" borderId="20" xfId="0" applyFont="1" applyBorder="1" applyAlignment="1"/>
    <xf numFmtId="0" fontId="49" fillId="24" borderId="20" xfId="0" applyFont="1" applyFill="1" applyBorder="1" applyAlignment="1">
      <alignment horizontal="left" vertical="center" wrapText="1"/>
    </xf>
    <xf numFmtId="0" fontId="49" fillId="0" borderId="20" xfId="143" applyFont="1" applyFill="1" applyBorder="1" applyAlignment="1">
      <alignment horizontal="left" vertical="center" wrapText="1"/>
    </xf>
    <xf numFmtId="4" fontId="49" fillId="0" borderId="20" xfId="78" applyNumberFormat="1" applyFont="1" applyBorder="1" applyAlignment="1">
      <alignment horizontal="left" vertical="center"/>
    </xf>
    <xf numFmtId="4" fontId="49" fillId="0" borderId="20" xfId="0" applyNumberFormat="1" applyFont="1" applyBorder="1" applyAlignment="1">
      <alignment horizontal="left" vertical="center"/>
    </xf>
    <xf numFmtId="4" fontId="44" fillId="24" borderId="20" xfId="165" applyNumberFormat="1" applyFont="1" applyFill="1" applyBorder="1" applyAlignment="1">
      <alignment horizontal="left" vertical="center" wrapText="1"/>
    </xf>
    <xf numFmtId="49" fontId="56" fillId="24" borderId="20" xfId="165" applyNumberFormat="1" applyFont="1" applyFill="1" applyBorder="1" applyAlignment="1">
      <alignment horizontal="left" vertical="center" wrapText="1"/>
    </xf>
    <xf numFmtId="0" fontId="58" fillId="0" borderId="20" xfId="0" applyFont="1" applyBorder="1" applyAlignment="1" applyProtection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 wrapText="1"/>
    </xf>
    <xf numFmtId="1" fontId="49" fillId="0" borderId="20" xfId="163" applyNumberFormat="1" applyFont="1" applyFill="1" applyBorder="1" applyAlignment="1">
      <alignment horizontal="left" vertical="center" wrapText="1"/>
    </xf>
    <xf numFmtId="4" fontId="49" fillId="0" borderId="20" xfId="156" applyNumberFormat="1" applyFont="1" applyBorder="1" applyAlignment="1">
      <alignment horizontal="left" vertical="center"/>
    </xf>
    <xf numFmtId="0" fontId="49" fillId="0" borderId="20" xfId="167" applyFont="1" applyFill="1" applyBorder="1" applyAlignment="1">
      <alignment horizontal="left" vertical="center" wrapText="1"/>
    </xf>
    <xf numFmtId="0" fontId="5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1" fillId="24" borderId="20" xfId="0" applyFont="1" applyFill="1" applyBorder="1" applyAlignment="1">
      <alignment horizontal="left" vertical="center" wrapText="1"/>
    </xf>
    <xf numFmtId="0" fontId="21" fillId="0" borderId="20" xfId="143" applyFont="1" applyFill="1" applyBorder="1" applyAlignment="1">
      <alignment vertical="center" wrapText="1"/>
    </xf>
    <xf numFmtId="4" fontId="56" fillId="24" borderId="20" xfId="165" applyNumberFormat="1" applyFont="1" applyFill="1" applyBorder="1" applyAlignment="1">
      <alignment horizontal="left" vertical="center" wrapText="1"/>
    </xf>
    <xf numFmtId="3" fontId="21" fillId="0" borderId="20" xfId="120" applyNumberFormat="1" applyFont="1" applyFill="1" applyBorder="1" applyAlignment="1">
      <alignment horizontal="left" vertical="center" wrapText="1"/>
    </xf>
    <xf numFmtId="0" fontId="49" fillId="0" borderId="20" xfId="120" applyFont="1" applyBorder="1" applyAlignment="1">
      <alignment horizontal="left" vertical="center" wrapText="1"/>
    </xf>
    <xf numFmtId="0" fontId="49" fillId="0" borderId="20" xfId="0" applyFont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9" fillId="0" borderId="20" xfId="163" applyNumberFormat="1" applyFont="1" applyBorder="1" applyAlignment="1">
      <alignment horizontal="left" vertical="center" wrapText="1"/>
    </xf>
    <xf numFmtId="1" fontId="49" fillId="0" borderId="20" xfId="0" applyNumberFormat="1" applyFont="1" applyFill="1" applyBorder="1" applyAlignment="1">
      <alignment horizontal="left" vertical="center" wrapText="1"/>
    </xf>
    <xf numFmtId="4" fontId="21" fillId="0" borderId="20" xfId="120" applyNumberFormat="1" applyFont="1" applyBorder="1" applyAlignment="1">
      <alignment horizontal="left" vertical="center" wrapText="1"/>
    </xf>
    <xf numFmtId="49" fontId="49" fillId="24" borderId="20" xfId="143" applyNumberFormat="1" applyFont="1" applyFill="1" applyBorder="1" applyAlignment="1">
      <alignment horizontal="left" vertical="center" wrapText="1"/>
    </xf>
    <xf numFmtId="0" fontId="56" fillId="24" borderId="20" xfId="143" applyFont="1" applyFill="1" applyBorder="1" applyAlignment="1">
      <alignment horizontal="left" vertical="center" wrapText="1"/>
    </xf>
    <xf numFmtId="1" fontId="49" fillId="0" borderId="20" xfId="78" applyNumberFormat="1" applyFont="1" applyFill="1" applyBorder="1" applyAlignment="1">
      <alignment horizontal="left" vertical="center" wrapText="1"/>
    </xf>
    <xf numFmtId="0" fontId="21" fillId="0" borderId="20" xfId="163" applyFont="1" applyBorder="1" applyAlignment="1">
      <alignment horizontal="left" vertical="center" wrapText="1"/>
    </xf>
    <xf numFmtId="4" fontId="21" fillId="0" borderId="20" xfId="163" applyNumberFormat="1" applyFont="1" applyBorder="1" applyAlignment="1">
      <alignment horizontal="left" vertical="center" wrapText="1"/>
    </xf>
    <xf numFmtId="0" fontId="49" fillId="0" borderId="20" xfId="120" applyFont="1" applyFill="1" applyBorder="1" applyAlignment="1">
      <alignment horizontal="left" vertical="center" wrapText="1"/>
    </xf>
    <xf numFmtId="0" fontId="58" fillId="0" borderId="20" xfId="0" applyFont="1" applyFill="1" applyBorder="1"/>
    <xf numFmtId="4" fontId="21" fillId="0" borderId="20" xfId="168" applyNumberFormat="1" applyFont="1" applyFill="1" applyBorder="1" applyAlignment="1">
      <alignment horizontal="left" vertical="center" wrapText="1"/>
    </xf>
    <xf numFmtId="4" fontId="21" fillId="0" borderId="20" xfId="78" applyNumberFormat="1" applyFont="1" applyFill="1" applyBorder="1" applyAlignment="1">
      <alignment horizontal="left" vertical="center"/>
    </xf>
    <xf numFmtId="4" fontId="56" fillId="0" borderId="20" xfId="165" applyNumberFormat="1" applyFont="1" applyFill="1" applyBorder="1" applyAlignment="1">
      <alignment horizontal="left" vertical="center" wrapText="1"/>
    </xf>
    <xf numFmtId="3" fontId="56" fillId="0" borderId="20" xfId="165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0" fontId="21" fillId="25" borderId="19" xfId="120" applyFont="1" applyFill="1" applyBorder="1" applyAlignment="1">
      <alignment horizontal="left" vertical="center" wrapText="1"/>
    </xf>
    <xf numFmtId="0" fontId="21" fillId="25" borderId="19" xfId="0" applyFont="1" applyFill="1" applyBorder="1" applyAlignment="1">
      <alignment horizontal="left" vertical="center" wrapText="1"/>
    </xf>
    <xf numFmtId="0" fontId="21" fillId="24" borderId="20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49" fillId="24" borderId="20" xfId="0" applyFont="1" applyFill="1" applyBorder="1" applyAlignment="1" applyProtection="1">
      <alignment horizontal="left" vertical="center" wrapText="1"/>
    </xf>
    <xf numFmtId="0" fontId="49" fillId="0" borderId="20" xfId="0" applyFont="1" applyFill="1" applyBorder="1" applyAlignment="1" applyProtection="1">
      <alignment horizontal="left" vertical="center" wrapText="1"/>
    </xf>
    <xf numFmtId="4" fontId="49" fillId="0" borderId="20" xfId="168" applyNumberFormat="1" applyFont="1" applyBorder="1" applyAlignment="1">
      <alignment horizontal="left" vertical="center"/>
    </xf>
    <xf numFmtId="49" fontId="56" fillId="0" borderId="20" xfId="0" applyNumberFormat="1" applyFont="1" applyFill="1" applyBorder="1" applyAlignment="1">
      <alignment horizontal="left" vertical="center" wrapText="1"/>
    </xf>
    <xf numFmtId="4" fontId="49" fillId="0" borderId="20" xfId="0" applyNumberFormat="1" applyFont="1" applyFill="1" applyBorder="1" applyAlignment="1">
      <alignment horizontal="left" vertical="center" wrapText="1"/>
    </xf>
    <xf numFmtId="4" fontId="49" fillId="0" borderId="20" xfId="78" applyNumberFormat="1" applyFont="1" applyBorder="1" applyAlignment="1">
      <alignment horizontal="left" vertical="center" wrapText="1"/>
    </xf>
    <xf numFmtId="0" fontId="58" fillId="0" borderId="20" xfId="0" applyFont="1" applyBorder="1" applyAlignment="1">
      <alignment vertical="center"/>
    </xf>
    <xf numFmtId="4" fontId="49" fillId="0" borderId="20" xfId="0" applyNumberFormat="1" applyFont="1" applyFill="1" applyBorder="1" applyAlignment="1">
      <alignment horizontal="left" vertical="center"/>
    </xf>
    <xf numFmtId="49" fontId="56" fillId="0" borderId="20" xfId="143" applyNumberFormat="1" applyFont="1" applyFill="1" applyBorder="1" applyAlignment="1">
      <alignment horizontal="left" vertical="center" wrapText="1"/>
    </xf>
    <xf numFmtId="0" fontId="22" fillId="0" borderId="0" xfId="120" applyFont="1" applyAlignment="1">
      <alignment horizontal="left" wrapText="1"/>
    </xf>
    <xf numFmtId="0" fontId="22" fillId="0" borderId="0" xfId="120" applyFont="1" applyBorder="1" applyAlignment="1">
      <alignment horizontal="left" wrapText="1"/>
    </xf>
    <xf numFmtId="0" fontId="22" fillId="0" borderId="0" xfId="120" applyFont="1" applyBorder="1" applyAlignment="1">
      <alignment wrapText="1"/>
    </xf>
    <xf numFmtId="0" fontId="22" fillId="0" borderId="0" xfId="120" applyFont="1" applyAlignment="1">
      <alignment vertical="center" wrapText="1"/>
    </xf>
    <xf numFmtId="0" fontId="22" fillId="0" borderId="0" xfId="120" applyFont="1" applyFill="1" applyAlignment="1">
      <alignment wrapText="1"/>
    </xf>
    <xf numFmtId="0" fontId="56" fillId="0" borderId="20" xfId="169" applyFont="1" applyBorder="1" applyAlignment="1">
      <alignment horizontal="left" vertical="center" wrapText="1"/>
    </xf>
    <xf numFmtId="0" fontId="49" fillId="0" borderId="20" xfId="169" applyFont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/>
    </xf>
    <xf numFmtId="0" fontId="49" fillId="0" borderId="20" xfId="163" applyFont="1" applyBorder="1" applyAlignment="1">
      <alignment horizontal="left" vertical="center" wrapText="1"/>
    </xf>
    <xf numFmtId="49" fontId="49" fillId="24" borderId="20" xfId="165" applyNumberFormat="1" applyFont="1" applyFill="1" applyBorder="1" applyAlignment="1">
      <alignment horizontal="left" vertical="center" wrapText="1"/>
    </xf>
    <xf numFmtId="0" fontId="21" fillId="0" borderId="20" xfId="165" applyFont="1" applyFill="1" applyBorder="1" applyAlignment="1">
      <alignment vertical="center" wrapText="1"/>
    </xf>
    <xf numFmtId="4" fontId="70" fillId="0" borderId="20" xfId="118" applyNumberFormat="1" applyFont="1" applyBorder="1"/>
    <xf numFmtId="0" fontId="49" fillId="0" borderId="20" xfId="163" applyFont="1" applyBorder="1" applyAlignment="1">
      <alignment horizontal="left" vertical="center"/>
    </xf>
    <xf numFmtId="4" fontId="57" fillId="0" borderId="20" xfId="0" applyNumberFormat="1" applyFont="1" applyBorder="1" applyAlignment="1">
      <alignment horizontal="left" vertical="center"/>
    </xf>
    <xf numFmtId="4" fontId="50" fillId="27" borderId="20" xfId="0" applyNumberFormat="1" applyFont="1" applyFill="1" applyBorder="1" applyAlignment="1" applyProtection="1">
      <alignment horizontal="left" vertical="center" wrapText="1"/>
    </xf>
    <xf numFmtId="4" fontId="58" fillId="0" borderId="20" xfId="137" applyNumberFormat="1" applyFont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 wrapText="1"/>
    </xf>
    <xf numFmtId="0" fontId="50" fillId="27" borderId="20" xfId="0" applyFont="1" applyFill="1" applyBorder="1" applyAlignment="1" applyProtection="1">
      <alignment horizontal="left" vertical="center" wrapText="1"/>
    </xf>
    <xf numFmtId="0" fontId="44" fillId="0" borderId="20" xfId="0" applyFont="1" applyBorder="1" applyAlignment="1">
      <alignment vertical="center" wrapText="1"/>
    </xf>
    <xf numFmtId="170" fontId="44" fillId="0" borderId="20" xfId="0" applyNumberFormat="1" applyFont="1" applyBorder="1" applyAlignment="1">
      <alignment horizontal="left" vertical="center" wrapText="1"/>
    </xf>
    <xf numFmtId="0" fontId="56" fillId="0" borderId="20" xfId="120" applyNumberFormat="1" applyFont="1" applyFill="1" applyBorder="1" applyAlignment="1">
      <alignment horizontal="left" vertical="center" wrapText="1"/>
    </xf>
    <xf numFmtId="1" fontId="21" fillId="0" borderId="20" xfId="78" applyNumberFormat="1" applyFont="1" applyFill="1" applyBorder="1" applyAlignment="1">
      <alignment horizontal="left" vertical="center" wrapText="1"/>
    </xf>
    <xf numFmtId="0" fontId="21" fillId="0" borderId="20" xfId="170" applyFont="1" applyFill="1" applyBorder="1" applyAlignment="1">
      <alignment horizontal="left" vertical="center" wrapText="1"/>
    </xf>
    <xf numFmtId="4" fontId="49" fillId="0" borderId="20" xfId="156" applyNumberFormat="1" applyFont="1" applyFill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4" fontId="24" fillId="26" borderId="20" xfId="0" applyNumberFormat="1" applyFont="1" applyFill="1" applyBorder="1" applyAlignment="1">
      <alignment horizontal="left" vertical="center"/>
    </xf>
    <xf numFmtId="0" fontId="49" fillId="0" borderId="20" xfId="163" applyFont="1" applyFill="1" applyBorder="1" applyAlignment="1">
      <alignment horizontal="left" vertical="center"/>
    </xf>
    <xf numFmtId="49" fontId="44" fillId="0" borderId="20" xfId="165" applyNumberFormat="1" applyFont="1" applyFill="1" applyBorder="1" applyAlignment="1">
      <alignment horizontal="left" vertical="center" wrapText="1"/>
    </xf>
    <xf numFmtId="4" fontId="57" fillId="0" borderId="20" xfId="0" applyNumberFormat="1" applyFont="1" applyFill="1" applyBorder="1" applyAlignment="1">
      <alignment horizontal="left" vertical="center"/>
    </xf>
    <xf numFmtId="4" fontId="21" fillId="0" borderId="20" xfId="0" applyNumberFormat="1" applyFont="1" applyFill="1" applyBorder="1" applyAlignment="1">
      <alignment horizontal="left" vertical="center"/>
    </xf>
    <xf numFmtId="4" fontId="70" fillId="0" borderId="20" xfId="118" applyNumberFormat="1" applyFont="1" applyFill="1" applyBorder="1"/>
    <xf numFmtId="0" fontId="58" fillId="0" borderId="20" xfId="0" applyFont="1" applyFill="1" applyBorder="1" applyAlignment="1">
      <alignment vertical="center"/>
    </xf>
    <xf numFmtId="0" fontId="21" fillId="0" borderId="0" xfId="77" applyFont="1" applyFill="1" applyAlignment="1">
      <alignment vertical="center"/>
    </xf>
    <xf numFmtId="4" fontId="58" fillId="0" borderId="20" xfId="137" applyNumberFormat="1" applyFont="1" applyFill="1" applyBorder="1" applyAlignment="1">
      <alignment horizontal="left" vertical="center"/>
    </xf>
    <xf numFmtId="4" fontId="44" fillId="0" borderId="20" xfId="165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/>
    <xf numFmtId="0" fontId="23" fillId="0" borderId="11" xfId="120" applyFont="1" applyFill="1" applyBorder="1" applyAlignment="1">
      <alignment horizontal="left"/>
    </xf>
    <xf numFmtId="0" fontId="24" fillId="0" borderId="0" xfId="120" applyFont="1" applyFill="1" applyBorder="1" applyAlignment="1">
      <alignment horizontal="center"/>
    </xf>
    <xf numFmtId="0" fontId="26" fillId="0" borderId="15" xfId="120" applyFont="1" applyFill="1" applyBorder="1" applyAlignment="1">
      <alignment horizontal="center" vertical="top" wrapText="1"/>
    </xf>
    <xf numFmtId="0" fontId="24" fillId="0" borderId="17" xfId="120" applyFont="1" applyFill="1" applyBorder="1" applyAlignment="1"/>
    <xf numFmtId="17" fontId="44" fillId="0" borderId="20" xfId="1" applyNumberFormat="1" applyFont="1" applyFill="1" applyBorder="1" applyAlignment="1">
      <alignment horizontal="left" vertical="center" wrapText="1"/>
    </xf>
    <xf numFmtId="0" fontId="44" fillId="0" borderId="20" xfId="142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21" fillId="0" borderId="20" xfId="78" applyFont="1" applyFill="1" applyBorder="1" applyAlignment="1">
      <alignment horizontal="left" vertical="center" wrapText="1"/>
    </xf>
    <xf numFmtId="0" fontId="21" fillId="0" borderId="20" xfId="78" applyFont="1" applyFill="1" applyBorder="1" applyAlignment="1">
      <alignment horizontal="left" vertical="center" wrapText="1" shrinkToFit="1"/>
    </xf>
    <xf numFmtId="0" fontId="49" fillId="0" borderId="20" xfId="78" applyFont="1" applyFill="1" applyBorder="1" applyAlignment="1">
      <alignment horizontal="left" vertical="center" wrapText="1"/>
    </xf>
    <xf numFmtId="0" fontId="56" fillId="0" borderId="20" xfId="167" applyFont="1" applyFill="1" applyBorder="1" applyAlignment="1">
      <alignment horizontal="left" vertical="center" wrapText="1"/>
    </xf>
    <xf numFmtId="9" fontId="49" fillId="0" borderId="20" xfId="0" applyNumberFormat="1" applyFont="1" applyFill="1" applyBorder="1" applyAlignment="1">
      <alignment horizontal="left" vertical="center" wrapText="1"/>
    </xf>
    <xf numFmtId="9" fontId="21" fillId="0" borderId="20" xfId="0" applyNumberFormat="1" applyFont="1" applyFill="1" applyBorder="1" applyAlignment="1">
      <alignment horizontal="left" vertical="center" wrapText="1"/>
    </xf>
    <xf numFmtId="49" fontId="56" fillId="0" borderId="20" xfId="165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3" fillId="0" borderId="0" xfId="120" applyFont="1" applyFill="1"/>
    <xf numFmtId="0" fontId="23" fillId="0" borderId="0" xfId="120" applyFont="1" applyFill="1" applyBorder="1"/>
    <xf numFmtId="0" fontId="22" fillId="0" borderId="0" xfId="120" applyFont="1" applyFill="1" applyAlignment="1">
      <alignment horizontal="left" wrapText="1"/>
    </xf>
    <xf numFmtId="0" fontId="66" fillId="0" borderId="0" xfId="120" applyFont="1" applyFill="1" applyBorder="1"/>
    <xf numFmtId="0" fontId="22" fillId="0" borderId="0" xfId="120" applyFont="1" applyFill="1" applyBorder="1" applyAlignment="1">
      <alignment wrapText="1"/>
    </xf>
    <xf numFmtId="0" fontId="22" fillId="0" borderId="0" xfId="120" applyFont="1" applyFill="1" applyAlignment="1">
      <alignment vertical="center" wrapText="1"/>
    </xf>
    <xf numFmtId="0" fontId="22" fillId="0" borderId="0" xfId="120" applyFont="1" applyFill="1" applyAlignment="1"/>
    <xf numFmtId="4" fontId="49" fillId="0" borderId="20" xfId="78" applyNumberFormat="1" applyFont="1" applyFill="1" applyBorder="1" applyAlignment="1">
      <alignment horizontal="left" vertical="center"/>
    </xf>
    <xf numFmtId="169" fontId="70" fillId="0" borderId="20" xfId="118" applyNumberFormat="1" applyFont="1" applyBorder="1"/>
    <xf numFmtId="4" fontId="0" fillId="0" borderId="20" xfId="0" applyNumberFormat="1" applyBorder="1" applyAlignment="1"/>
    <xf numFmtId="17" fontId="49" fillId="0" borderId="20" xfId="0" applyNumberFormat="1" applyFont="1" applyFill="1" applyBorder="1" applyAlignment="1" applyProtection="1">
      <alignment horizontal="left" vertical="center"/>
      <protection locked="0"/>
    </xf>
    <xf numFmtId="0" fontId="52" fillId="0" borderId="20" xfId="0" applyFont="1" applyFill="1" applyBorder="1" applyAlignment="1"/>
    <xf numFmtId="0" fontId="52" fillId="0" borderId="0" xfId="0" applyFont="1" applyFill="1" applyAlignment="1"/>
    <xf numFmtId="164" fontId="49" fillId="0" borderId="20" xfId="168" applyFont="1" applyFill="1" applyBorder="1" applyAlignment="1">
      <alignment horizontal="left" vertical="center"/>
    </xf>
    <xf numFmtId="0" fontId="50" fillId="0" borderId="20" xfId="0" applyFont="1" applyFill="1" applyBorder="1" applyAlignment="1" applyProtection="1">
      <alignment horizontal="left" vertical="center" wrapText="1"/>
    </xf>
    <xf numFmtId="4" fontId="50" fillId="0" borderId="20" xfId="0" applyNumberFormat="1" applyFont="1" applyFill="1" applyBorder="1" applyAlignment="1" applyProtection="1">
      <alignment horizontal="left" vertical="center" wrapText="1"/>
    </xf>
    <xf numFmtId="0" fontId="24" fillId="0" borderId="0" xfId="120" applyFont="1" applyBorder="1" applyAlignment="1">
      <alignment horizontal="center"/>
    </xf>
    <xf numFmtId="0" fontId="21" fillId="0" borderId="0" xfId="118" applyFont="1" applyAlignment="1">
      <alignment horizontal="center" vertical="center"/>
    </xf>
    <xf numFmtId="0" fontId="25" fillId="0" borderId="27" xfId="120" applyFont="1" applyFill="1" applyBorder="1" applyAlignment="1">
      <alignment horizontal="center" vertical="center" wrapText="1"/>
    </xf>
    <xf numFmtId="0" fontId="26" fillId="0" borderId="23" xfId="120" applyFont="1" applyFill="1" applyBorder="1" applyAlignment="1">
      <alignment horizontal="center" vertical="top" wrapText="1"/>
    </xf>
    <xf numFmtId="4" fontId="48" fillId="0" borderId="20" xfId="0" applyNumberFormat="1" applyFont="1" applyFill="1" applyBorder="1" applyAlignment="1">
      <alignment horizontal="left" vertical="center" wrapText="1"/>
    </xf>
    <xf numFmtId="3" fontId="44" fillId="0" borderId="20" xfId="165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wrapText="1"/>
    </xf>
    <xf numFmtId="4" fontId="21" fillId="0" borderId="0" xfId="0" applyNumberFormat="1" applyFont="1" applyFill="1" applyAlignment="1">
      <alignment horizontal="left" vertical="center"/>
    </xf>
    <xf numFmtId="1" fontId="48" fillId="0" borderId="20" xfId="0" applyNumberFormat="1" applyFont="1" applyFill="1" applyBorder="1" applyAlignment="1">
      <alignment horizontal="left" vertical="center" wrapText="1"/>
    </xf>
    <xf numFmtId="166" fontId="21" fillId="0" borderId="20" xfId="120" applyNumberFormat="1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21" fillId="0" borderId="20" xfId="78" applyFont="1" applyFill="1" applyBorder="1" applyAlignment="1">
      <alignment horizontal="left" vertical="center"/>
    </xf>
    <xf numFmtId="17" fontId="21" fillId="0" borderId="20" xfId="78" applyNumberFormat="1" applyFont="1" applyFill="1" applyBorder="1" applyAlignment="1">
      <alignment horizontal="left" vertical="center"/>
    </xf>
    <xf numFmtId="4" fontId="0" fillId="0" borderId="20" xfId="0" applyNumberFormat="1" applyFill="1" applyBorder="1" applyAlignment="1"/>
    <xf numFmtId="0" fontId="56" fillId="0" borderId="20" xfId="120" applyFont="1" applyFill="1" applyBorder="1" applyAlignment="1">
      <alignment horizontal="left" vertical="center" wrapText="1"/>
    </xf>
    <xf numFmtId="0" fontId="21" fillId="0" borderId="20" xfId="78" applyNumberFormat="1" applyFont="1" applyFill="1" applyBorder="1" applyAlignment="1">
      <alignment horizontal="left" vertical="center" wrapText="1"/>
    </xf>
    <xf numFmtId="4" fontId="21" fillId="0" borderId="20" xfId="120" applyNumberFormat="1" applyFont="1" applyFill="1" applyBorder="1" applyAlignment="1">
      <alignment horizontal="left" vertical="center"/>
    </xf>
    <xf numFmtId="0" fontId="50" fillId="0" borderId="20" xfId="0" applyFont="1" applyFill="1" applyBorder="1" applyAlignment="1">
      <alignment wrapText="1"/>
    </xf>
    <xf numFmtId="0" fontId="44" fillId="0" borderId="20" xfId="164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vertical="center" wrapText="1"/>
    </xf>
    <xf numFmtId="0" fontId="53" fillId="0" borderId="20" xfId="0" applyNumberFormat="1" applyFont="1" applyFill="1" applyBorder="1" applyAlignment="1" applyProtection="1">
      <alignment vertical="center" wrapText="1"/>
      <protection locked="0"/>
    </xf>
    <xf numFmtId="3" fontId="49" fillId="0" borderId="20" xfId="0" applyNumberFormat="1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vertical="center" wrapText="1"/>
    </xf>
    <xf numFmtId="4" fontId="72" fillId="0" borderId="20" xfId="163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vertical="center" wrapText="1"/>
    </xf>
    <xf numFmtId="3" fontId="21" fillId="0" borderId="20" xfId="160" applyNumberFormat="1" applyFont="1" applyFill="1" applyBorder="1" applyAlignment="1">
      <alignment horizontal="left" vertical="center" wrapText="1"/>
    </xf>
    <xf numFmtId="3" fontId="44" fillId="0" borderId="20" xfId="160" applyNumberFormat="1" applyFont="1" applyFill="1" applyBorder="1" applyAlignment="1">
      <alignment horizontal="left" vertical="center" wrapText="1"/>
    </xf>
    <xf numFmtId="49" fontId="21" fillId="0" borderId="20" xfId="1" applyNumberFormat="1" applyFont="1" applyFill="1" applyBorder="1" applyAlignment="1">
      <alignment horizontal="left" vertical="center" wrapText="1"/>
    </xf>
    <xf numFmtId="0" fontId="74" fillId="0" borderId="20" xfId="1" applyFont="1" applyFill="1" applyBorder="1" applyAlignment="1">
      <alignment vertical="center" wrapText="1"/>
    </xf>
    <xf numFmtId="1" fontId="21" fillId="0" borderId="20" xfId="1" applyNumberFormat="1" applyFont="1" applyFill="1" applyBorder="1" applyAlignment="1">
      <alignment horizontal="left" vertical="center" wrapText="1"/>
    </xf>
    <xf numFmtId="0" fontId="0" fillId="0" borderId="20" xfId="0" applyFill="1" applyBorder="1"/>
    <xf numFmtId="0" fontId="24" fillId="25" borderId="20" xfId="0" applyFont="1" applyFill="1" applyBorder="1" applyAlignment="1">
      <alignment horizontal="left" vertical="center"/>
    </xf>
    <xf numFmtId="0" fontId="21" fillId="25" borderId="20" xfId="0" applyFont="1" applyFill="1" applyBorder="1" applyAlignment="1">
      <alignment horizontal="left" vertical="center" wrapText="1"/>
    </xf>
    <xf numFmtId="0" fontId="21" fillId="25" borderId="20" xfId="120" applyFont="1" applyFill="1" applyBorder="1" applyAlignment="1">
      <alignment horizontal="left" vertical="center" wrapText="1"/>
    </xf>
    <xf numFmtId="0" fontId="44" fillId="25" borderId="20" xfId="0" applyFont="1" applyFill="1" applyBorder="1" applyAlignment="1">
      <alignment horizontal="left" vertical="center" wrapText="1"/>
    </xf>
    <xf numFmtId="4" fontId="24" fillId="25" borderId="20" xfId="0" applyNumberFormat="1" applyFont="1" applyFill="1" applyBorder="1" applyAlignment="1">
      <alignment horizontal="left" vertical="center" wrapText="1"/>
    </xf>
    <xf numFmtId="4" fontId="24" fillId="25" borderId="20" xfId="120" applyNumberFormat="1" applyFont="1" applyFill="1" applyBorder="1" applyAlignment="1">
      <alignment horizontal="left" vertical="center" wrapText="1"/>
    </xf>
    <xf numFmtId="1" fontId="21" fillId="25" borderId="20" xfId="120" applyNumberFormat="1" applyFont="1" applyFill="1" applyBorder="1" applyAlignment="1">
      <alignment horizontal="left" vertical="center" wrapText="1"/>
    </xf>
    <xf numFmtId="0" fontId="24" fillId="0" borderId="20" xfId="0" applyFont="1" applyBorder="1" applyAlignment="1">
      <alignment horizontal="left"/>
    </xf>
    <xf numFmtId="0" fontId="21" fillId="0" borderId="20" xfId="0" applyFont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49" fontId="44" fillId="0" borderId="20" xfId="143" applyNumberFormat="1" applyFont="1" applyFill="1" applyBorder="1" applyAlignment="1">
      <alignment horizontal="left" vertical="center" wrapText="1"/>
    </xf>
    <xf numFmtId="166" fontId="48" fillId="0" borderId="20" xfId="0" applyNumberFormat="1" applyFont="1" applyFill="1" applyBorder="1" applyAlignment="1">
      <alignment horizontal="left" vertical="center" wrapText="1"/>
    </xf>
    <xf numFmtId="4" fontId="52" fillId="0" borderId="20" xfId="0" applyNumberFormat="1" applyFont="1" applyFill="1" applyBorder="1"/>
    <xf numFmtId="0" fontId="21" fillId="0" borderId="20" xfId="138" applyFont="1" applyFill="1" applyBorder="1" applyAlignment="1">
      <alignment vertical="center" wrapText="1"/>
    </xf>
    <xf numFmtId="49" fontId="47" fillId="0" borderId="20" xfId="143" applyNumberFormat="1" applyFont="1" applyFill="1" applyBorder="1" applyAlignment="1">
      <alignment horizontal="left" vertical="center" wrapText="1"/>
    </xf>
    <xf numFmtId="0" fontId="47" fillId="0" borderId="20" xfId="143" applyFont="1" applyFill="1" applyBorder="1" applyAlignment="1">
      <alignment horizontal="left" vertical="center" wrapText="1"/>
    </xf>
    <xf numFmtId="1" fontId="46" fillId="0" borderId="20" xfId="0" applyNumberFormat="1" applyFont="1" applyFill="1" applyBorder="1" applyAlignment="1">
      <alignment horizontal="left" vertical="center" wrapText="1"/>
    </xf>
    <xf numFmtId="166" fontId="44" fillId="0" borderId="20" xfId="0" applyNumberFormat="1" applyFont="1" applyFill="1" applyBorder="1" applyAlignment="1">
      <alignment horizontal="left" vertical="center" wrapText="1"/>
    </xf>
    <xf numFmtId="49" fontId="53" fillId="0" borderId="20" xfId="0" applyNumberFormat="1" applyFont="1" applyFill="1" applyBorder="1" applyAlignment="1" applyProtection="1">
      <alignment vertical="center" wrapText="1"/>
      <protection locked="0"/>
    </xf>
    <xf numFmtId="0" fontId="58" fillId="0" borderId="20" xfId="0" applyFont="1" applyFill="1" applyBorder="1" applyAlignment="1"/>
    <xf numFmtId="0" fontId="21" fillId="0" borderId="20" xfId="132" applyFont="1" applyFill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0" fontId="54" fillId="26" borderId="20" xfId="0" applyFont="1" applyFill="1" applyBorder="1" applyAlignment="1">
      <alignment horizontal="left"/>
    </xf>
    <xf numFmtId="0" fontId="53" fillId="0" borderId="0" xfId="0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49" fontId="21" fillId="0" borderId="0" xfId="165" applyNumberFormat="1" applyFont="1" applyFill="1" applyBorder="1" applyAlignment="1">
      <alignment horizontal="left" vertical="center" wrapText="1"/>
    </xf>
    <xf numFmtId="4" fontId="0" fillId="0" borderId="20" xfId="0" applyNumberFormat="1" applyFill="1" applyBorder="1" applyAlignment="1">
      <alignment wrapText="1"/>
    </xf>
    <xf numFmtId="0" fontId="49" fillId="0" borderId="20" xfId="163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vertical="center" wrapText="1"/>
    </xf>
    <xf numFmtId="0" fontId="26" fillId="0" borderId="22" xfId="120" applyFont="1" applyBorder="1" applyAlignment="1">
      <alignment horizontal="center" vertical="top" wrapText="1"/>
    </xf>
    <xf numFmtId="164" fontId="58" fillId="0" borderId="20" xfId="168" applyFont="1" applyFill="1" applyBorder="1" applyAlignment="1">
      <alignment vertical="center" wrapText="1"/>
    </xf>
    <xf numFmtId="49" fontId="49" fillId="0" borderId="20" xfId="165" applyNumberFormat="1" applyFont="1" applyFill="1" applyBorder="1" applyAlignment="1">
      <alignment horizontal="left" vertical="center" wrapText="1"/>
    </xf>
    <xf numFmtId="4" fontId="49" fillId="0" borderId="20" xfId="165" applyNumberFormat="1" applyFont="1" applyFill="1" applyBorder="1" applyAlignment="1">
      <alignment horizontal="left" vertical="center" wrapText="1"/>
    </xf>
    <xf numFmtId="164" fontId="49" fillId="0" borderId="20" xfId="168" applyFont="1" applyFill="1" applyBorder="1" applyAlignment="1">
      <alignment vertical="center" wrapText="1"/>
    </xf>
    <xf numFmtId="0" fontId="49" fillId="0" borderId="20" xfId="0" applyNumberFormat="1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wrapText="1"/>
    </xf>
    <xf numFmtId="0" fontId="21" fillId="0" borderId="20" xfId="1" applyFont="1" applyFill="1" applyBorder="1" applyAlignment="1">
      <alignment horizontal="left" wrapText="1"/>
    </xf>
    <xf numFmtId="0" fontId="21" fillId="0" borderId="20" xfId="77" applyFont="1" applyFill="1" applyBorder="1" applyAlignment="1">
      <alignment horizontal="left" vertical="center" wrapText="1"/>
    </xf>
    <xf numFmtId="0" fontId="46" fillId="0" borderId="20" xfId="1" applyFont="1" applyFill="1" applyBorder="1" applyAlignment="1">
      <alignment horizontal="left" vertical="center" wrapText="1"/>
    </xf>
    <xf numFmtId="49" fontId="49" fillId="0" borderId="20" xfId="1" applyNumberFormat="1" applyFont="1" applyFill="1" applyBorder="1" applyAlignment="1">
      <alignment vertical="center" wrapText="1"/>
    </xf>
    <xf numFmtId="0" fontId="49" fillId="0" borderId="20" xfId="77" applyFont="1" applyFill="1" applyBorder="1" applyAlignment="1">
      <alignment vertical="center" wrapText="1"/>
    </xf>
    <xf numFmtId="49" fontId="49" fillId="0" borderId="20" xfId="1" applyNumberFormat="1" applyFont="1" applyFill="1" applyBorder="1" applyAlignment="1">
      <alignment horizontal="left" vertical="center" wrapText="1"/>
    </xf>
    <xf numFmtId="0" fontId="49" fillId="0" borderId="20" xfId="77" applyFont="1" applyFill="1" applyBorder="1" applyAlignment="1">
      <alignment horizontal="left" vertical="center" wrapText="1"/>
    </xf>
    <xf numFmtId="4" fontId="17" fillId="0" borderId="0" xfId="118" applyNumberFormat="1"/>
    <xf numFmtId="4" fontId="21" fillId="0" borderId="0" xfId="120" applyNumberFormat="1" applyFont="1"/>
    <xf numFmtId="4" fontId="24" fillId="0" borderId="0" xfId="120" applyNumberFormat="1" applyFont="1" applyBorder="1" applyAlignment="1">
      <alignment horizontal="center"/>
    </xf>
    <xf numFmtId="4" fontId="25" fillId="0" borderId="13" xfId="120" applyNumberFormat="1" applyFont="1" applyFill="1" applyBorder="1" applyAlignment="1">
      <alignment horizontal="center" vertical="center" wrapText="1"/>
    </xf>
    <xf numFmtId="4" fontId="24" fillId="0" borderId="17" xfId="120" applyNumberFormat="1" applyFont="1" applyBorder="1" applyAlignment="1"/>
    <xf numFmtId="4" fontId="44" fillId="0" borderId="20" xfId="0" applyNumberFormat="1" applyFont="1" applyBorder="1" applyAlignment="1">
      <alignment horizontal="left" vertical="center" wrapText="1"/>
    </xf>
    <xf numFmtId="4" fontId="21" fillId="25" borderId="20" xfId="0" applyNumberFormat="1" applyFont="1" applyFill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left" wrapText="1"/>
    </xf>
    <xf numFmtId="4" fontId="21" fillId="25" borderId="0" xfId="0" applyNumberFormat="1" applyFont="1" applyFill="1" applyBorder="1" applyAlignment="1">
      <alignment horizontal="left" vertical="center" wrapText="1"/>
    </xf>
    <xf numFmtId="4" fontId="21" fillId="0" borderId="0" xfId="0" applyNumberFormat="1" applyFont="1" applyAlignment="1">
      <alignment horizontal="left" wrapText="1"/>
    </xf>
    <xf numFmtId="4" fontId="0" fillId="0" borderId="20" xfId="0" applyNumberFormat="1" applyBorder="1" applyAlignment="1">
      <alignment wrapText="1"/>
    </xf>
    <xf numFmtId="4" fontId="21" fillId="26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21" fillId="0" borderId="0" xfId="0" applyNumberFormat="1" applyFont="1" applyAlignment="1">
      <alignment horizontal="center" vertical="center"/>
    </xf>
    <xf numFmtId="4" fontId="23" fillId="0" borderId="0" xfId="120" applyNumberFormat="1" applyFont="1"/>
    <xf numFmtId="4" fontId="23" fillId="0" borderId="0" xfId="120" applyNumberFormat="1" applyFont="1" applyBorder="1"/>
    <xf numFmtId="4" fontId="22" fillId="0" borderId="0" xfId="120" applyNumberFormat="1" applyFont="1" applyAlignment="1">
      <alignment wrapText="1"/>
    </xf>
    <xf numFmtId="4" fontId="22" fillId="0" borderId="0" xfId="120" applyNumberFormat="1" applyFont="1" applyAlignment="1">
      <alignment horizontal="left" wrapText="1"/>
    </xf>
    <xf numFmtId="4" fontId="66" fillId="0" borderId="0" xfId="120" applyNumberFormat="1" applyFont="1" applyBorder="1"/>
    <xf numFmtId="4" fontId="22" fillId="0" borderId="0" xfId="120" applyNumberFormat="1" applyFont="1" applyBorder="1" applyAlignment="1">
      <alignment wrapText="1"/>
    </xf>
    <xf numFmtId="4" fontId="22" fillId="0" borderId="0" xfId="120" applyNumberFormat="1" applyFont="1" applyBorder="1" applyAlignment="1">
      <alignment horizontal="left" wrapText="1"/>
    </xf>
    <xf numFmtId="4" fontId="22" fillId="0" borderId="0" xfId="120" applyNumberFormat="1" applyFont="1"/>
    <xf numFmtId="4" fontId="22" fillId="0" borderId="0" xfId="120" applyNumberFormat="1" applyFont="1" applyAlignment="1">
      <alignment vertical="center" wrapText="1"/>
    </xf>
    <xf numFmtId="4" fontId="22" fillId="0" borderId="0" xfId="120" applyNumberFormat="1" applyFont="1" applyFill="1"/>
    <xf numFmtId="4" fontId="22" fillId="0" borderId="0" xfId="120" applyNumberFormat="1" applyFont="1" applyFill="1" applyAlignment="1">
      <alignment wrapText="1"/>
    </xf>
    <xf numFmtId="4" fontId="22" fillId="0" borderId="0" xfId="120" applyNumberFormat="1" applyFont="1" applyAlignment="1"/>
    <xf numFmtId="0" fontId="58" fillId="0" borderId="20" xfId="0" applyFont="1" applyBorder="1" applyAlignment="1">
      <alignment vertical="center" wrapText="1"/>
    </xf>
    <xf numFmtId="0" fontId="75" fillId="0" borderId="0" xfId="0" applyFont="1" applyFill="1" applyAlignment="1">
      <alignment horizontal="center" vertical="center" wrapText="1"/>
    </xf>
    <xf numFmtId="0" fontId="53" fillId="0" borderId="33" xfId="0" applyFont="1" applyFill="1" applyBorder="1" applyAlignment="1">
      <alignment horizontal="left" vertical="center" wrapText="1"/>
    </xf>
    <xf numFmtId="0" fontId="21" fillId="0" borderId="33" xfId="12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 vertical="center" wrapText="1"/>
    </xf>
    <xf numFmtId="4" fontId="21" fillId="0" borderId="33" xfId="0" applyNumberFormat="1" applyFont="1" applyFill="1" applyBorder="1" applyAlignment="1">
      <alignment horizontal="left" vertical="center" wrapText="1"/>
    </xf>
    <xf numFmtId="4" fontId="53" fillId="0" borderId="33" xfId="0" applyNumberFormat="1" applyFont="1" applyFill="1" applyBorder="1" applyAlignment="1">
      <alignment horizontal="left" vertical="center" wrapText="1"/>
    </xf>
    <xf numFmtId="3" fontId="53" fillId="0" borderId="33" xfId="0" applyNumberFormat="1" applyFont="1" applyFill="1" applyBorder="1" applyAlignment="1">
      <alignment horizontal="left" vertical="center" wrapText="1"/>
    </xf>
    <xf numFmtId="4" fontId="21" fillId="0" borderId="33" xfId="1" applyNumberFormat="1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17" fontId="21" fillId="0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  <xf numFmtId="3" fontId="53" fillId="0" borderId="20" xfId="0" applyNumberFormat="1" applyFont="1" applyFill="1" applyBorder="1" applyAlignment="1">
      <alignment horizontal="left" vertical="center" wrapText="1"/>
    </xf>
    <xf numFmtId="4" fontId="53" fillId="0" borderId="2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3" fontId="52" fillId="0" borderId="0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vertical="center" wrapText="1"/>
    </xf>
    <xf numFmtId="0" fontId="26" fillId="0" borderId="22" xfId="120" applyFont="1" applyBorder="1" applyAlignment="1">
      <alignment horizontal="center" vertical="top" wrapText="1"/>
    </xf>
    <xf numFmtId="0" fontId="26" fillId="0" borderId="11" xfId="120" applyFont="1" applyBorder="1" applyAlignment="1">
      <alignment horizontal="center" vertical="top" wrapText="1"/>
    </xf>
    <xf numFmtId="0" fontId="26" fillId="0" borderId="23" xfId="120" applyFont="1" applyBorder="1" applyAlignment="1">
      <alignment horizontal="center" vertical="top" wrapText="1"/>
    </xf>
    <xf numFmtId="0" fontId="25" fillId="0" borderId="26" xfId="120" applyFont="1" applyFill="1" applyBorder="1" applyAlignment="1">
      <alignment horizontal="center" vertical="center" wrapText="1"/>
    </xf>
    <xf numFmtId="0" fontId="25" fillId="0" borderId="27" xfId="120" applyFont="1" applyFill="1" applyBorder="1" applyAlignment="1">
      <alignment horizontal="center" vertical="center" wrapText="1"/>
    </xf>
    <xf numFmtId="4" fontId="25" fillId="0" borderId="26" xfId="120" applyNumberFormat="1" applyFont="1" applyFill="1" applyBorder="1" applyAlignment="1">
      <alignment horizontal="center" vertical="center" wrapText="1"/>
    </xf>
    <xf numFmtId="4" fontId="25" fillId="0" borderId="27" xfId="120" applyNumberFormat="1" applyFont="1" applyFill="1" applyBorder="1" applyAlignment="1">
      <alignment horizontal="center" vertical="center" wrapText="1"/>
    </xf>
    <xf numFmtId="0" fontId="25" fillId="0" borderId="10" xfId="120" applyFont="1" applyFill="1" applyBorder="1" applyAlignment="1">
      <alignment horizontal="center" vertical="center"/>
    </xf>
    <xf numFmtId="0" fontId="25" fillId="0" borderId="11" xfId="120" applyFont="1" applyFill="1" applyBorder="1" applyAlignment="1">
      <alignment horizontal="center" vertical="center"/>
    </xf>
    <xf numFmtId="0" fontId="25" fillId="28" borderId="12" xfId="120" applyFont="1" applyFill="1" applyBorder="1" applyAlignment="1">
      <alignment horizontal="center" vertical="center"/>
    </xf>
    <xf numFmtId="0" fontId="24" fillId="0" borderId="0" xfId="120" applyFont="1" applyBorder="1" applyAlignment="1">
      <alignment horizontal="center"/>
    </xf>
    <xf numFmtId="0" fontId="24" fillId="28" borderId="0" xfId="120" applyFont="1" applyFill="1" applyBorder="1" applyAlignment="1">
      <alignment horizontal="center"/>
    </xf>
    <xf numFmtId="0" fontId="25" fillId="0" borderId="26" xfId="120" applyFont="1" applyBorder="1" applyAlignment="1">
      <alignment horizontal="center" vertical="center" wrapText="1"/>
    </xf>
    <xf numFmtId="0" fontId="25" fillId="0" borderId="27" xfId="120" applyFont="1" applyBorder="1" applyAlignment="1">
      <alignment horizontal="center" vertical="center" wrapText="1"/>
    </xf>
    <xf numFmtId="0" fontId="25" fillId="0" borderId="26" xfId="120" applyFont="1" applyBorder="1" applyAlignment="1">
      <alignment horizontal="left" vertical="center" wrapText="1"/>
    </xf>
    <xf numFmtId="0" fontId="25" fillId="0" borderId="27" xfId="120" applyFont="1" applyBorder="1" applyAlignment="1">
      <alignment horizontal="left" vertical="center" wrapText="1"/>
    </xf>
    <xf numFmtId="0" fontId="25" fillId="0" borderId="30" xfId="120" applyFont="1" applyBorder="1" applyAlignment="1">
      <alignment horizontal="center" vertical="center" wrapText="1"/>
    </xf>
    <xf numFmtId="0" fontId="25" fillId="0" borderId="31" xfId="120" applyFont="1" applyBorder="1" applyAlignment="1">
      <alignment horizontal="center" vertical="center" wrapText="1"/>
    </xf>
    <xf numFmtId="0" fontId="25" fillId="0" borderId="28" xfId="120" applyFont="1" applyBorder="1" applyAlignment="1">
      <alignment horizontal="center" vertical="center" wrapText="1"/>
    </xf>
    <xf numFmtId="0" fontId="25" fillId="0" borderId="29" xfId="120" applyFont="1" applyBorder="1" applyAlignment="1">
      <alignment horizontal="center" vertical="center" wrapText="1"/>
    </xf>
  </cellXfs>
  <cellStyles count="18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9"/>
    <cellStyle name="20% - Акцент1 3" xfId="8"/>
    <cellStyle name="20% - Акцент2 2" xfId="11"/>
    <cellStyle name="20% - Акцент2 3" xfId="10"/>
    <cellStyle name="20% - Акцент3 2" xfId="13"/>
    <cellStyle name="20% - Акцент3 3" xfId="12"/>
    <cellStyle name="20% - Акцент4 2" xfId="15"/>
    <cellStyle name="20% - Акцент4 3" xfId="14"/>
    <cellStyle name="20% - Акцент5 2" xfId="17"/>
    <cellStyle name="20% - Акцент5 3" xfId="16"/>
    <cellStyle name="20% - Акцент6 2" xfId="19"/>
    <cellStyle name="20% - Акцент6 3" xfId="18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Акцент1 2" xfId="27"/>
    <cellStyle name="40% - Акцент1 3" xfId="26"/>
    <cellStyle name="40% - Акцент2 2" xfId="29"/>
    <cellStyle name="40% - Акцент2 3" xfId="28"/>
    <cellStyle name="40% - Акцент3 2" xfId="31"/>
    <cellStyle name="40% - Акцент3 3" xfId="30"/>
    <cellStyle name="40% - Акцент4 2" xfId="33"/>
    <cellStyle name="40% - Акцент4 3" xfId="32"/>
    <cellStyle name="40% - Акцент5 2" xfId="35"/>
    <cellStyle name="40% - Акцент5 3" xfId="34"/>
    <cellStyle name="40% - Акцент6 2" xfId="37"/>
    <cellStyle name="40% - Акцент6 3" xfId="36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5"/>
    <cellStyle name="60% - Акцент1 3" xfId="44"/>
    <cellStyle name="60% - Акцент2 2" xfId="47"/>
    <cellStyle name="60% - Акцент2 3" xfId="46"/>
    <cellStyle name="60% - Акцент3 2" xfId="49"/>
    <cellStyle name="60% - Акцент3 3" xfId="48"/>
    <cellStyle name="60% - Акцент4 2" xfId="51"/>
    <cellStyle name="60% - Акцент4 3" xfId="50"/>
    <cellStyle name="60% - Акцент5 2" xfId="53"/>
    <cellStyle name="60% - Акцент5 3" xfId="52"/>
    <cellStyle name="60% - Акцент6 2" xfId="55"/>
    <cellStyle name="60% - Акцент6 3" xfId="54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heck Cell" xfId="64"/>
    <cellStyle name="Comma 2" xfId="65"/>
    <cellStyle name="Comma_Sheet2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rmal_Sheet1" xfId="77"/>
    <cellStyle name="Normal_Sheet2" xfId="78"/>
    <cellStyle name="Normal_Sheet3" xfId="163"/>
    <cellStyle name="Note" xfId="79"/>
    <cellStyle name="Output" xfId="80"/>
    <cellStyle name="Title" xfId="81"/>
    <cellStyle name="Total" xfId="82"/>
    <cellStyle name="Warning Text" xfId="83"/>
    <cellStyle name="Акцент1 2" xfId="85"/>
    <cellStyle name="Акцент1 3" xfId="84"/>
    <cellStyle name="Акцент2 2" xfId="87"/>
    <cellStyle name="Акцент2 3" xfId="86"/>
    <cellStyle name="Акцент3 2" xfId="89"/>
    <cellStyle name="Акцент3 3" xfId="88"/>
    <cellStyle name="Акцент4 2" xfId="91"/>
    <cellStyle name="Акцент4 3" xfId="90"/>
    <cellStyle name="Акцент5 2" xfId="93"/>
    <cellStyle name="Акцент5 3" xfId="92"/>
    <cellStyle name="Акцент6 2" xfId="95"/>
    <cellStyle name="Акцент6 3" xfId="94"/>
    <cellStyle name="Ввод  2" xfId="97"/>
    <cellStyle name="Ввод  3" xfId="96"/>
    <cellStyle name="Вывод 2" xfId="99"/>
    <cellStyle name="Вывод 3" xfId="98"/>
    <cellStyle name="Вычисление 2" xfId="101"/>
    <cellStyle name="Вычисление 3" xfId="100"/>
    <cellStyle name="Заголовок 1 2" xfId="103"/>
    <cellStyle name="Заголовок 1 3" xfId="102"/>
    <cellStyle name="Заголовок 2 2" xfId="105"/>
    <cellStyle name="Заголовок 2 3" xfId="104"/>
    <cellStyle name="Заголовок 3 2" xfId="107"/>
    <cellStyle name="Заголовок 3 3" xfId="106"/>
    <cellStyle name="Заголовок 4 2" xfId="109"/>
    <cellStyle name="Заголовок 4 3" xfId="108"/>
    <cellStyle name="Итог 2" xfId="111"/>
    <cellStyle name="Итог 3" xfId="110"/>
    <cellStyle name="Контрольная ячейка 2" xfId="113"/>
    <cellStyle name="Контрольная ячейка 3" xfId="112"/>
    <cellStyle name="Название 2" xfId="115"/>
    <cellStyle name="Название 3" xfId="114"/>
    <cellStyle name="Нейтральный 2" xfId="117"/>
    <cellStyle name="Нейтральный 3" xfId="116"/>
    <cellStyle name="Обычный" xfId="0" builtinId="0"/>
    <cellStyle name="Обычный 10" xfId="118"/>
    <cellStyle name="Обычный 11" xfId="119"/>
    <cellStyle name="Обычный 12" xfId="1"/>
    <cellStyle name="Обычный 13" xfId="166"/>
    <cellStyle name="Обычный 14" xfId="167"/>
    <cellStyle name="Обычный 14 2" xfId="174"/>
    <cellStyle name="Обычный 15" xfId="169"/>
    <cellStyle name="Обычный 15 2" xfId="175"/>
    <cellStyle name="Обычный 16" xfId="170"/>
    <cellStyle name="Обычный 16 2" xfId="176"/>
    <cellStyle name="Обычный 17" xfId="172"/>
    <cellStyle name="Обычный 17 2" xfId="177"/>
    <cellStyle name="Обычный 2" xfId="120"/>
    <cellStyle name="Обычный 2 2" xfId="121"/>
    <cellStyle name="Обычный 2 2 2" xfId="122"/>
    <cellStyle name="Обычный 2 2 3" xfId="123"/>
    <cellStyle name="Обычный 2 2 4" xfId="124"/>
    <cellStyle name="Обычный 2 2 5" xfId="125"/>
    <cellStyle name="Обычный 2 3" xfId="126"/>
    <cellStyle name="Обычный 2 4" xfId="127"/>
    <cellStyle name="Обычный 2 5" xfId="128"/>
    <cellStyle name="Обычный 2 6" xfId="129"/>
    <cellStyle name="Обычный 2 7" xfId="130"/>
    <cellStyle name="Обычный 2_Внесение изменений в план ГЗ 2012 юридическое сопровождение сделки" xfId="131"/>
    <cellStyle name="Обычный 3" xfId="132"/>
    <cellStyle name="Обычный 3 2" xfId="133"/>
    <cellStyle name="Обычный 3 3" xfId="134"/>
    <cellStyle name="Обычный 3 4" xfId="135"/>
    <cellStyle name="Обычный 3 5" xfId="136"/>
    <cellStyle name="Обычный 4" xfId="137"/>
    <cellStyle name="Обычный 5" xfId="138"/>
    <cellStyle name="Обычный 6" xfId="139"/>
    <cellStyle name="Обычный 7" xfId="140"/>
    <cellStyle name="Обычный 8" xfId="141"/>
    <cellStyle name="Обычный 9" xfId="142"/>
    <cellStyle name="Обычный_Лист1" xfId="143"/>
    <cellStyle name="Обычный_Лист1 12" xfId="165"/>
    <cellStyle name="Обычный_Лист2" xfId="164"/>
    <cellStyle name="Плохой 2" xfId="145"/>
    <cellStyle name="Плохой 3" xfId="144"/>
    <cellStyle name="Пояснение 2" xfId="147"/>
    <cellStyle name="Пояснение 3" xfId="146"/>
    <cellStyle name="Примечание 2" xfId="149"/>
    <cellStyle name="Примечание 3" xfId="148"/>
    <cellStyle name="Процентный 2" xfId="150"/>
    <cellStyle name="Связанная ячейка 2" xfId="152"/>
    <cellStyle name="Связанная ячейка 3" xfId="151"/>
    <cellStyle name="Стиль 1" xfId="153"/>
    <cellStyle name="Текст предупреждения 2" xfId="155"/>
    <cellStyle name="Текст предупреждения 3" xfId="154"/>
    <cellStyle name="Финансовый" xfId="168" builtinId="3"/>
    <cellStyle name="Финансовый 2" xfId="157"/>
    <cellStyle name="Финансовый 3" xfId="156"/>
    <cellStyle name="Финансовый 3 2" xfId="158"/>
    <cellStyle name="Финансовый 4" xfId="159"/>
    <cellStyle name="Финансовый 5" xfId="171"/>
    <cellStyle name="Финансовый 5 2" xfId="178"/>
    <cellStyle name="Финансовый 6" xfId="160"/>
    <cellStyle name="Финансовый 7" xfId="173"/>
    <cellStyle name="Финансовый 7 2" xfId="179"/>
    <cellStyle name="Хороший 2" xfId="162"/>
    <cellStyle name="Хороший 3" xfId="1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stru.skc.kz/ru/ntru/detail/?kpved=61.20.11.10.00.00.0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nstru.skc.kz/ru/ntru/detail/?kpved=61.20.12.10.00.00.00" TargetMode="External"/><Relationship Id="rId1" Type="http://schemas.openxmlformats.org/officeDocument/2006/relationships/hyperlink" Target="http://enstru.skc.kz/ru/ntru/detail/?kpved=33.12.11.14.10.00.00" TargetMode="External"/><Relationship Id="rId6" Type="http://schemas.openxmlformats.org/officeDocument/2006/relationships/hyperlink" Target="http://enstru.skc.kz/ru/ntru/detail/?kpved=61.20.11.10.00.00.00" TargetMode="External"/><Relationship Id="rId5" Type="http://schemas.openxmlformats.org/officeDocument/2006/relationships/hyperlink" Target="http://enstru.skc.kz/ru/main.php" TargetMode="External"/><Relationship Id="rId4" Type="http://schemas.openxmlformats.org/officeDocument/2006/relationships/hyperlink" Target="http://enstru.skc.kz/ru/mai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5"/>
  <sheetViews>
    <sheetView tabSelected="1" zoomScale="70" zoomScaleNormal="70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9.140625" customWidth="1"/>
    <col min="2" max="3" width="8.7109375" customWidth="1"/>
    <col min="4" max="4" width="17.7109375" style="11" customWidth="1"/>
    <col min="5" max="5" width="19.85546875" style="90" customWidth="1"/>
    <col min="6" max="6" width="20" style="11" customWidth="1"/>
    <col min="7" max="7" width="21.140625" style="11" customWidth="1"/>
    <col min="8" max="8" width="12.7109375" style="11" customWidth="1"/>
    <col min="9" max="12" width="12.7109375" customWidth="1"/>
    <col min="13" max="13" width="12.7109375" style="11" customWidth="1"/>
    <col min="14" max="14" width="12.7109375" customWidth="1"/>
    <col min="15" max="15" width="16.28515625" customWidth="1"/>
    <col min="16" max="16" width="15.140625" customWidth="1"/>
    <col min="17" max="17" width="17.42578125" style="402" customWidth="1"/>
    <col min="18" max="18" width="15.140625" style="402" customWidth="1"/>
    <col min="19" max="20" width="17.42578125" customWidth="1"/>
    <col min="21" max="21" width="17.42578125" style="11" customWidth="1"/>
    <col min="22" max="22" width="17.5703125" customWidth="1"/>
    <col min="23" max="23" width="21.42578125" customWidth="1"/>
    <col min="24" max="24" width="17.5703125" customWidth="1"/>
    <col min="25" max="25" width="16.7109375" customWidth="1"/>
    <col min="26" max="26" width="17.85546875" customWidth="1"/>
    <col min="27" max="27" width="18.7109375" customWidth="1"/>
    <col min="28" max="28" width="12.7109375" style="11" customWidth="1"/>
    <col min="29" max="29" width="8.85546875" customWidth="1"/>
    <col min="30" max="30" width="30.28515625" customWidth="1"/>
  </cols>
  <sheetData>
    <row r="1" spans="2:40" ht="15.75" thickBot="1" x14ac:dyDescent="0.3">
      <c r="B1" s="24"/>
      <c r="C1" s="24"/>
      <c r="D1" s="41"/>
      <c r="E1" s="88"/>
      <c r="F1" s="41"/>
      <c r="G1" s="41"/>
      <c r="H1" s="41"/>
      <c r="I1" s="41"/>
      <c r="J1" s="24"/>
      <c r="K1" s="24"/>
      <c r="L1" s="24"/>
      <c r="M1" s="154"/>
      <c r="N1" s="24"/>
      <c r="O1" s="24"/>
      <c r="P1" s="24"/>
      <c r="Q1" s="390"/>
      <c r="R1" s="390"/>
      <c r="S1" s="24"/>
      <c r="T1" s="24"/>
      <c r="U1" s="15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2:40" ht="16.5" thickBot="1" x14ac:dyDescent="0.3">
      <c r="B2" s="24"/>
      <c r="C2" s="25"/>
      <c r="D2" s="26" t="s">
        <v>139</v>
      </c>
      <c r="E2" s="42"/>
      <c r="F2" s="27"/>
      <c r="G2" s="27"/>
      <c r="H2" s="43"/>
      <c r="I2" s="27"/>
      <c r="J2" s="28"/>
      <c r="K2" s="27"/>
      <c r="L2" s="27"/>
      <c r="M2" s="280"/>
      <c r="N2" s="27"/>
      <c r="O2" s="28"/>
      <c r="P2" s="29"/>
      <c r="Q2" s="391"/>
      <c r="R2" s="391"/>
      <c r="S2" s="25"/>
      <c r="T2" s="25"/>
      <c r="U2" s="155"/>
      <c r="V2" s="25"/>
      <c r="W2" s="25"/>
      <c r="X2" s="29"/>
      <c r="Y2" s="34"/>
      <c r="Z2" s="30"/>
      <c r="AA2" s="30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2:40" x14ac:dyDescent="0.25">
      <c r="B3" s="24"/>
      <c r="C3" s="25"/>
      <c r="D3" s="23"/>
      <c r="E3" s="23"/>
      <c r="F3" s="23"/>
      <c r="G3" s="39"/>
      <c r="H3" s="39"/>
      <c r="I3" s="39"/>
      <c r="J3" s="25"/>
      <c r="K3" s="25"/>
      <c r="L3" s="25"/>
      <c r="M3" s="155"/>
      <c r="N3" s="25"/>
      <c r="O3" s="25"/>
      <c r="P3" s="25"/>
      <c r="Q3" s="391"/>
      <c r="R3" s="391"/>
      <c r="S3" s="25"/>
      <c r="T3" s="25"/>
      <c r="U3" s="155"/>
      <c r="V3" s="25"/>
      <c r="W3" s="25"/>
      <c r="X3" s="25"/>
      <c r="Y3" s="34"/>
      <c r="Z3" s="30"/>
      <c r="AA3" s="30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</row>
    <row r="4" spans="2:40" x14ac:dyDescent="0.25">
      <c r="B4" s="24"/>
      <c r="C4" s="451" t="s">
        <v>1906</v>
      </c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2"/>
      <c r="V4" s="451"/>
      <c r="W4" s="451"/>
      <c r="X4" s="451"/>
      <c r="Y4" s="451"/>
      <c r="Z4" s="451"/>
      <c r="AA4" s="451"/>
      <c r="AB4" s="451"/>
      <c r="AC4" s="451"/>
      <c r="AD4" s="451"/>
      <c r="AE4" s="29"/>
      <c r="AF4" s="29"/>
      <c r="AG4" s="29"/>
      <c r="AH4" s="29"/>
      <c r="AI4" s="29"/>
      <c r="AJ4" s="29"/>
      <c r="AK4" s="29"/>
      <c r="AL4" s="29"/>
      <c r="AM4" s="29"/>
      <c r="AN4" s="29"/>
    </row>
    <row r="5" spans="2:40" x14ac:dyDescent="0.25">
      <c r="B5" s="36" t="s">
        <v>164</v>
      </c>
      <c r="C5" s="37"/>
      <c r="D5" s="38"/>
      <c r="E5" s="44"/>
      <c r="F5" s="38"/>
      <c r="G5" s="47"/>
      <c r="H5" s="35"/>
      <c r="I5" s="35"/>
      <c r="J5" s="35"/>
      <c r="K5" s="35"/>
      <c r="L5" s="35"/>
      <c r="M5" s="281"/>
      <c r="N5" s="35"/>
      <c r="O5" s="35"/>
      <c r="P5" s="35"/>
      <c r="Q5" s="392"/>
      <c r="R5" s="392"/>
      <c r="S5" s="35"/>
      <c r="T5" s="35"/>
      <c r="U5" s="281"/>
      <c r="V5" s="49"/>
      <c r="W5" s="35"/>
      <c r="X5" s="35"/>
      <c r="Y5" s="35"/>
      <c r="Z5" s="35" t="s">
        <v>2182</v>
      </c>
      <c r="AA5" s="35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2:40" x14ac:dyDescent="0.25">
      <c r="B6" s="276" t="s">
        <v>1767</v>
      </c>
      <c r="C6" s="36"/>
      <c r="D6" s="36"/>
      <c r="E6" s="46"/>
      <c r="F6" s="47"/>
      <c r="G6" s="38"/>
      <c r="H6" s="45"/>
      <c r="I6" s="35"/>
      <c r="J6" s="35"/>
      <c r="K6" s="35"/>
      <c r="L6" s="35"/>
      <c r="M6" s="281"/>
      <c r="N6" s="35"/>
      <c r="O6" s="35"/>
      <c r="P6" s="35"/>
      <c r="Q6" s="392"/>
      <c r="R6" s="390"/>
      <c r="S6" s="24"/>
      <c r="T6" s="24"/>
      <c r="U6" s="154"/>
      <c r="V6" s="24"/>
      <c r="W6" s="35"/>
      <c r="Y6" s="35"/>
      <c r="Z6" s="35"/>
      <c r="AA6" s="311" t="s">
        <v>3302</v>
      </c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</row>
    <row r="7" spans="2:40" x14ac:dyDescent="0.25">
      <c r="B7" s="36"/>
      <c r="C7" s="37"/>
      <c r="D7" s="38"/>
      <c r="E7" s="44"/>
      <c r="F7" s="38"/>
      <c r="G7" s="47"/>
      <c r="H7" s="48"/>
      <c r="I7" s="35"/>
      <c r="J7" s="35"/>
      <c r="K7" s="35"/>
      <c r="L7" s="35"/>
      <c r="M7" s="281"/>
      <c r="N7" s="35"/>
      <c r="O7" s="35"/>
      <c r="P7" s="35"/>
      <c r="Q7" s="392"/>
      <c r="R7" s="390"/>
      <c r="S7" s="24"/>
      <c r="T7" s="24"/>
      <c r="U7" s="154"/>
      <c r="V7" s="24"/>
      <c r="X7" s="40"/>
      <c r="Z7" s="40"/>
      <c r="AA7" s="312" t="s">
        <v>3303</v>
      </c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2:40" ht="15.75" thickBot="1" x14ac:dyDescent="0.3">
      <c r="B8" s="24"/>
      <c r="C8" s="24"/>
      <c r="D8" s="24"/>
      <c r="E8" s="89"/>
      <c r="F8" s="24"/>
      <c r="G8" s="24"/>
      <c r="H8" s="24"/>
      <c r="I8" s="24"/>
      <c r="J8" s="24"/>
      <c r="K8" s="24"/>
      <c r="L8" s="24"/>
      <c r="M8" s="154"/>
      <c r="N8" s="24"/>
      <c r="O8" s="24"/>
      <c r="P8" s="24"/>
      <c r="Q8" s="390"/>
      <c r="R8" s="390"/>
      <c r="S8" s="24"/>
      <c r="T8" s="24"/>
      <c r="U8" s="15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2:40" ht="34.5" customHeight="1" thickBot="1" x14ac:dyDescent="0.3">
      <c r="B9" s="453" t="s">
        <v>363</v>
      </c>
      <c r="C9" s="455" t="s">
        <v>140</v>
      </c>
      <c r="D9" s="457" t="s">
        <v>141</v>
      </c>
      <c r="E9" s="459" t="s">
        <v>142</v>
      </c>
      <c r="F9" s="453" t="s">
        <v>143</v>
      </c>
      <c r="G9" s="457" t="s">
        <v>144</v>
      </c>
      <c r="H9" s="459" t="s">
        <v>145</v>
      </c>
      <c r="I9" s="453" t="s">
        <v>146</v>
      </c>
      <c r="J9" s="453" t="s">
        <v>147</v>
      </c>
      <c r="K9" s="444" t="s">
        <v>148</v>
      </c>
      <c r="L9" s="444" t="s">
        <v>149</v>
      </c>
      <c r="M9" s="444" t="s">
        <v>150</v>
      </c>
      <c r="N9" s="444" t="s">
        <v>151</v>
      </c>
      <c r="O9" s="448" t="s">
        <v>152</v>
      </c>
      <c r="P9" s="449"/>
      <c r="Q9" s="449"/>
      <c r="R9" s="449"/>
      <c r="S9" s="449"/>
      <c r="T9" s="449"/>
      <c r="U9" s="450"/>
      <c r="V9" s="444" t="s">
        <v>153</v>
      </c>
      <c r="W9" s="444" t="s">
        <v>154</v>
      </c>
      <c r="X9" s="446" t="s">
        <v>155</v>
      </c>
      <c r="Y9" s="444" t="s">
        <v>156</v>
      </c>
      <c r="Z9" s="444" t="s">
        <v>157</v>
      </c>
      <c r="AA9" s="444" t="s">
        <v>158</v>
      </c>
      <c r="AB9" s="24"/>
      <c r="AC9" s="24"/>
      <c r="AD9" s="24"/>
      <c r="AE9" s="24"/>
      <c r="AF9" s="24"/>
      <c r="AG9" s="24"/>
      <c r="AH9" s="24"/>
      <c r="AI9" s="24"/>
      <c r="AJ9" s="24"/>
    </row>
    <row r="10" spans="2:40" ht="13.5" customHeight="1" thickBot="1" x14ac:dyDescent="0.3">
      <c r="B10" s="454"/>
      <c r="C10" s="456"/>
      <c r="D10" s="458"/>
      <c r="E10" s="460"/>
      <c r="F10" s="454"/>
      <c r="G10" s="458"/>
      <c r="H10" s="460"/>
      <c r="I10" s="454"/>
      <c r="J10" s="454"/>
      <c r="K10" s="445"/>
      <c r="L10" s="445"/>
      <c r="M10" s="445"/>
      <c r="N10" s="445"/>
      <c r="O10" s="10" t="s">
        <v>159</v>
      </c>
      <c r="P10" s="10" t="s">
        <v>160</v>
      </c>
      <c r="Q10" s="393" t="s">
        <v>161</v>
      </c>
      <c r="R10" s="393" t="s">
        <v>162</v>
      </c>
      <c r="S10" s="10" t="s">
        <v>163</v>
      </c>
      <c r="T10" s="10" t="s">
        <v>165</v>
      </c>
      <c r="U10" s="313">
        <v>2019</v>
      </c>
      <c r="V10" s="445"/>
      <c r="W10" s="445"/>
      <c r="X10" s="447"/>
      <c r="Y10" s="445"/>
      <c r="Z10" s="445"/>
      <c r="AA10" s="445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2:40" ht="15.75" thickBot="1" x14ac:dyDescent="0.3">
      <c r="B11" s="31">
        <v>1</v>
      </c>
      <c r="C11" s="2">
        <v>2</v>
      </c>
      <c r="D11" s="375">
        <v>3</v>
      </c>
      <c r="E11" s="2">
        <v>4</v>
      </c>
      <c r="F11" s="2">
        <v>5</v>
      </c>
      <c r="G11" s="2">
        <v>6</v>
      </c>
      <c r="H11" s="9">
        <v>7</v>
      </c>
      <c r="I11" s="2">
        <v>8</v>
      </c>
      <c r="J11" s="2">
        <v>9</v>
      </c>
      <c r="K11" s="2">
        <v>10</v>
      </c>
      <c r="L11" s="2">
        <v>11</v>
      </c>
      <c r="M11" s="282">
        <v>12</v>
      </c>
      <c r="N11" s="2">
        <v>13</v>
      </c>
      <c r="O11" s="441">
        <v>14</v>
      </c>
      <c r="P11" s="442"/>
      <c r="Q11" s="442"/>
      <c r="R11" s="442"/>
      <c r="S11" s="442"/>
      <c r="T11" s="443"/>
      <c r="U11" s="314"/>
      <c r="V11" s="2">
        <v>15</v>
      </c>
      <c r="W11" s="2">
        <v>16</v>
      </c>
      <c r="X11" s="8">
        <v>17</v>
      </c>
      <c r="Y11" s="2">
        <v>18</v>
      </c>
      <c r="Z11" s="2">
        <v>19</v>
      </c>
      <c r="AA11" s="2">
        <v>20</v>
      </c>
      <c r="AB11" s="1"/>
      <c r="AC11" s="1"/>
      <c r="AD11" s="1"/>
      <c r="AE11" s="1"/>
      <c r="AF11" s="1"/>
      <c r="AG11" s="1"/>
      <c r="AH11" s="1"/>
    </row>
    <row r="12" spans="2:40" x14ac:dyDescent="0.25">
      <c r="B12" s="3" t="s">
        <v>0</v>
      </c>
      <c r="C12" s="4"/>
      <c r="D12" s="32"/>
      <c r="E12" s="3"/>
      <c r="F12" s="4"/>
      <c r="G12" s="5"/>
      <c r="H12" s="4"/>
      <c r="I12" s="4"/>
      <c r="J12" s="4"/>
      <c r="K12" s="4"/>
      <c r="L12" s="4"/>
      <c r="M12" s="283"/>
      <c r="N12" s="4"/>
      <c r="O12" s="4"/>
      <c r="P12" s="4"/>
      <c r="Q12" s="394"/>
      <c r="R12" s="394"/>
      <c r="S12" s="4"/>
      <c r="T12" s="32"/>
      <c r="U12" s="283"/>
      <c r="V12" s="4"/>
      <c r="W12" s="4"/>
      <c r="X12" s="7"/>
      <c r="Y12" s="5"/>
      <c r="Z12" s="5"/>
      <c r="AA12" s="6"/>
      <c r="AB12" s="1"/>
      <c r="AC12" s="1"/>
      <c r="AD12" s="1"/>
      <c r="AE12" s="1"/>
      <c r="AF12" s="1"/>
      <c r="AG12" s="1"/>
      <c r="AH12" s="1"/>
    </row>
    <row r="13" spans="2:40" s="11" customFormat="1" ht="43.9" customHeight="1" x14ac:dyDescent="0.25">
      <c r="B13" s="33" t="s">
        <v>1</v>
      </c>
      <c r="C13" s="16" t="s">
        <v>2</v>
      </c>
      <c r="D13" s="16" t="s">
        <v>1150</v>
      </c>
      <c r="E13" s="33" t="s">
        <v>1151</v>
      </c>
      <c r="F13" s="33" t="s">
        <v>1152</v>
      </c>
      <c r="G13" s="33" t="s">
        <v>7</v>
      </c>
      <c r="H13" s="16" t="s">
        <v>3</v>
      </c>
      <c r="I13" s="16">
        <v>0</v>
      </c>
      <c r="J13" s="33" t="s">
        <v>1011</v>
      </c>
      <c r="K13" s="33" t="s">
        <v>41</v>
      </c>
      <c r="L13" s="17" t="s">
        <v>4</v>
      </c>
      <c r="M13" s="284" t="s">
        <v>8</v>
      </c>
      <c r="N13" s="33" t="s">
        <v>35</v>
      </c>
      <c r="O13" s="121">
        <v>2</v>
      </c>
      <c r="P13" s="121">
        <v>2</v>
      </c>
      <c r="Q13" s="21">
        <v>2</v>
      </c>
      <c r="R13" s="21"/>
      <c r="S13" s="21"/>
      <c r="T13" s="21"/>
      <c r="U13" s="21"/>
      <c r="V13" s="212">
        <v>27846975</v>
      </c>
      <c r="W13" s="14">
        <v>167081850</v>
      </c>
      <c r="X13" s="14">
        <f>W13*1.12</f>
        <v>187131672.00000003</v>
      </c>
      <c r="Y13" s="16"/>
      <c r="Z13" s="15">
        <v>2012</v>
      </c>
      <c r="AA13" s="33"/>
    </row>
    <row r="14" spans="2:40" s="11" customFormat="1" ht="43.9" customHeight="1" x14ac:dyDescent="0.25">
      <c r="B14" s="33" t="s">
        <v>5</v>
      </c>
      <c r="C14" s="16" t="s">
        <v>2</v>
      </c>
      <c r="D14" s="339" t="s">
        <v>10</v>
      </c>
      <c r="E14" s="16" t="s">
        <v>11</v>
      </c>
      <c r="F14" s="16" t="s">
        <v>12</v>
      </c>
      <c r="G14" s="12" t="s">
        <v>13</v>
      </c>
      <c r="H14" s="33" t="s">
        <v>3</v>
      </c>
      <c r="I14" s="16">
        <v>0</v>
      </c>
      <c r="J14" s="70" t="s">
        <v>96</v>
      </c>
      <c r="K14" s="33" t="s">
        <v>14</v>
      </c>
      <c r="L14" s="17" t="s">
        <v>4</v>
      </c>
      <c r="M14" s="33" t="s">
        <v>15</v>
      </c>
      <c r="N14" s="33" t="s">
        <v>28</v>
      </c>
      <c r="O14" s="16">
        <v>60</v>
      </c>
      <c r="P14" s="16">
        <v>60</v>
      </c>
      <c r="Q14" s="21"/>
      <c r="R14" s="21"/>
      <c r="S14" s="16"/>
      <c r="T14" s="16"/>
      <c r="U14" s="16"/>
      <c r="V14" s="14">
        <v>9405000</v>
      </c>
      <c r="W14" s="14">
        <v>1128600000</v>
      </c>
      <c r="X14" s="14">
        <f t="shared" ref="X14:X24" si="0">W14*1.12</f>
        <v>1264032000.0000002</v>
      </c>
      <c r="Y14" s="16"/>
      <c r="Z14" s="15">
        <v>2012</v>
      </c>
      <c r="AA14" s="33"/>
    </row>
    <row r="15" spans="2:40" s="11" customFormat="1" ht="43.9" customHeight="1" x14ac:dyDescent="0.25">
      <c r="B15" s="33" t="s">
        <v>6</v>
      </c>
      <c r="C15" s="16" t="s">
        <v>2</v>
      </c>
      <c r="D15" s="339" t="s">
        <v>10</v>
      </c>
      <c r="E15" s="16" t="s">
        <v>11</v>
      </c>
      <c r="F15" s="16" t="s">
        <v>12</v>
      </c>
      <c r="G15" s="12" t="s">
        <v>17</v>
      </c>
      <c r="H15" s="33" t="s">
        <v>3</v>
      </c>
      <c r="I15" s="16">
        <v>0</v>
      </c>
      <c r="J15" s="70" t="s">
        <v>96</v>
      </c>
      <c r="K15" s="33" t="s">
        <v>14</v>
      </c>
      <c r="L15" s="17" t="s">
        <v>4</v>
      </c>
      <c r="M15" s="33" t="s">
        <v>15</v>
      </c>
      <c r="N15" s="33" t="s">
        <v>28</v>
      </c>
      <c r="O15" s="16">
        <v>386</v>
      </c>
      <c r="P15" s="16">
        <v>386</v>
      </c>
      <c r="Q15" s="21"/>
      <c r="R15" s="21"/>
      <c r="S15" s="16"/>
      <c r="T15" s="16"/>
      <c r="U15" s="16"/>
      <c r="V15" s="14">
        <v>923316.06217599998</v>
      </c>
      <c r="W15" s="14">
        <v>712799999.99987197</v>
      </c>
      <c r="X15" s="14">
        <f t="shared" si="0"/>
        <v>798335999.99985671</v>
      </c>
      <c r="Y15" s="16"/>
      <c r="Z15" s="15">
        <v>2012</v>
      </c>
      <c r="AA15" s="33"/>
    </row>
    <row r="16" spans="2:40" s="11" customFormat="1" ht="43.9" customHeight="1" x14ac:dyDescent="0.25">
      <c r="B16" s="33" t="s">
        <v>9</v>
      </c>
      <c r="C16" s="16" t="s">
        <v>2</v>
      </c>
      <c r="D16" s="74" t="s">
        <v>19</v>
      </c>
      <c r="E16" s="75" t="s">
        <v>20</v>
      </c>
      <c r="F16" s="75" t="s">
        <v>21</v>
      </c>
      <c r="G16" s="33" t="s">
        <v>22</v>
      </c>
      <c r="H16" s="33" t="s">
        <v>3</v>
      </c>
      <c r="I16" s="16">
        <v>0</v>
      </c>
      <c r="J16" s="70" t="s">
        <v>96</v>
      </c>
      <c r="K16" s="33" t="s">
        <v>14</v>
      </c>
      <c r="L16" s="17" t="s">
        <v>4</v>
      </c>
      <c r="M16" s="33" t="s">
        <v>15</v>
      </c>
      <c r="N16" s="33" t="s">
        <v>28</v>
      </c>
      <c r="O16" s="16">
        <v>3</v>
      </c>
      <c r="P16" s="16">
        <v>1</v>
      </c>
      <c r="Q16" s="21"/>
      <c r="R16" s="21"/>
      <c r="S16" s="16"/>
      <c r="T16" s="16"/>
      <c r="U16" s="16"/>
      <c r="V16" s="14">
        <v>237600000</v>
      </c>
      <c r="W16" s="14">
        <v>950400000</v>
      </c>
      <c r="X16" s="14">
        <f t="shared" si="0"/>
        <v>1064448000.0000001</v>
      </c>
      <c r="Y16" s="16"/>
      <c r="Z16" s="15">
        <v>2012</v>
      </c>
      <c r="AA16" s="33"/>
    </row>
    <row r="17" spans="2:27" s="11" customFormat="1" ht="43.9" customHeight="1" x14ac:dyDescent="0.25">
      <c r="B17" s="33" t="s">
        <v>16</v>
      </c>
      <c r="C17" s="16" t="s">
        <v>2</v>
      </c>
      <c r="D17" s="95" t="s">
        <v>24</v>
      </c>
      <c r="E17" s="95" t="s">
        <v>25</v>
      </c>
      <c r="F17" s="95" t="s">
        <v>12</v>
      </c>
      <c r="G17" s="16" t="s">
        <v>26</v>
      </c>
      <c r="H17" s="33" t="s">
        <v>3</v>
      </c>
      <c r="I17" s="16">
        <v>0</v>
      </c>
      <c r="J17" s="33" t="s">
        <v>1012</v>
      </c>
      <c r="K17" s="33" t="s">
        <v>41</v>
      </c>
      <c r="L17" s="17" t="s">
        <v>4</v>
      </c>
      <c r="M17" s="284" t="s">
        <v>27</v>
      </c>
      <c r="N17" s="33" t="s">
        <v>28</v>
      </c>
      <c r="O17" s="16">
        <v>6</v>
      </c>
      <c r="P17" s="16"/>
      <c r="Q17" s="21"/>
      <c r="R17" s="21"/>
      <c r="S17" s="16"/>
      <c r="T17" s="16"/>
      <c r="U17" s="16"/>
      <c r="V17" s="14">
        <v>4500000</v>
      </c>
      <c r="W17" s="14">
        <v>27000000</v>
      </c>
      <c r="X17" s="14">
        <f t="shared" si="0"/>
        <v>30240000.000000004</v>
      </c>
      <c r="Y17" s="16"/>
      <c r="Z17" s="15">
        <v>2012</v>
      </c>
      <c r="AA17" s="16"/>
    </row>
    <row r="18" spans="2:27" s="11" customFormat="1" ht="43.9" customHeight="1" x14ac:dyDescent="0.25">
      <c r="B18" s="33" t="s">
        <v>18</v>
      </c>
      <c r="C18" s="16" t="s">
        <v>2</v>
      </c>
      <c r="D18" s="339" t="s">
        <v>30</v>
      </c>
      <c r="E18" s="16" t="s">
        <v>31</v>
      </c>
      <c r="F18" s="16" t="s">
        <v>32</v>
      </c>
      <c r="G18" s="16" t="s">
        <v>33</v>
      </c>
      <c r="H18" s="33" t="s">
        <v>3</v>
      </c>
      <c r="I18" s="16">
        <v>0</v>
      </c>
      <c r="J18" s="33" t="s">
        <v>1012</v>
      </c>
      <c r="K18" s="33" t="s">
        <v>41</v>
      </c>
      <c r="L18" s="17" t="s">
        <v>4</v>
      </c>
      <c r="M18" s="33" t="s">
        <v>34</v>
      </c>
      <c r="N18" s="79" t="s">
        <v>35</v>
      </c>
      <c r="O18" s="16">
        <v>2</v>
      </c>
      <c r="P18" s="16">
        <v>2</v>
      </c>
      <c r="Q18" s="21"/>
      <c r="R18" s="21"/>
      <c r="S18" s="16"/>
      <c r="T18" s="16"/>
      <c r="U18" s="16"/>
      <c r="V18" s="14">
        <v>36000000</v>
      </c>
      <c r="W18" s="14">
        <v>144000000</v>
      </c>
      <c r="X18" s="14">
        <f t="shared" si="0"/>
        <v>161280000.00000003</v>
      </c>
      <c r="Y18" s="16"/>
      <c r="Z18" s="15">
        <v>2012</v>
      </c>
      <c r="AA18" s="33"/>
    </row>
    <row r="19" spans="2:27" s="11" customFormat="1" ht="43.9" customHeight="1" x14ac:dyDescent="0.25">
      <c r="B19" s="33" t="s">
        <v>23</v>
      </c>
      <c r="C19" s="16" t="s">
        <v>2</v>
      </c>
      <c r="D19" s="16" t="s">
        <v>37</v>
      </c>
      <c r="E19" s="13" t="s">
        <v>38</v>
      </c>
      <c r="F19" s="17" t="s">
        <v>39</v>
      </c>
      <c r="G19" s="18" t="s">
        <v>40</v>
      </c>
      <c r="H19" s="33" t="s">
        <v>3</v>
      </c>
      <c r="I19" s="16">
        <v>0</v>
      </c>
      <c r="J19" s="33" t="s">
        <v>1013</v>
      </c>
      <c r="K19" s="33" t="s">
        <v>41</v>
      </c>
      <c r="L19" s="17" t="s">
        <v>4</v>
      </c>
      <c r="M19" s="285" t="s">
        <v>42</v>
      </c>
      <c r="N19" s="33" t="s">
        <v>28</v>
      </c>
      <c r="O19" s="16">
        <v>1</v>
      </c>
      <c r="P19" s="16"/>
      <c r="Q19" s="21"/>
      <c r="R19" s="21"/>
      <c r="S19" s="16"/>
      <c r="T19" s="16"/>
      <c r="U19" s="16"/>
      <c r="V19" s="14">
        <v>833610000</v>
      </c>
      <c r="W19" s="14">
        <v>833610000</v>
      </c>
      <c r="X19" s="14">
        <f t="shared" si="0"/>
        <v>933643200.00000012</v>
      </c>
      <c r="Y19" s="16"/>
      <c r="Z19" s="15">
        <v>2012</v>
      </c>
      <c r="AA19" s="16"/>
    </row>
    <row r="20" spans="2:27" s="11" customFormat="1" ht="43.9" customHeight="1" x14ac:dyDescent="0.25">
      <c r="B20" s="33" t="s">
        <v>29</v>
      </c>
      <c r="C20" s="16" t="s">
        <v>2</v>
      </c>
      <c r="D20" s="16" t="s">
        <v>44</v>
      </c>
      <c r="E20" s="16" t="s">
        <v>45</v>
      </c>
      <c r="F20" s="16" t="s">
        <v>46</v>
      </c>
      <c r="G20" s="76" t="s">
        <v>47</v>
      </c>
      <c r="H20" s="33" t="s">
        <v>3</v>
      </c>
      <c r="I20" s="16">
        <v>0</v>
      </c>
      <c r="J20" s="33" t="s">
        <v>1014</v>
      </c>
      <c r="K20" s="33" t="s">
        <v>48</v>
      </c>
      <c r="L20" s="17" t="s">
        <v>4</v>
      </c>
      <c r="M20" s="33" t="s">
        <v>49</v>
      </c>
      <c r="N20" s="33" t="s">
        <v>28</v>
      </c>
      <c r="O20" s="16">
        <v>0</v>
      </c>
      <c r="P20" s="16">
        <v>3</v>
      </c>
      <c r="Q20" s="21"/>
      <c r="R20" s="21"/>
      <c r="S20" s="16"/>
      <c r="T20" s="16"/>
      <c r="U20" s="16"/>
      <c r="V20" s="14">
        <v>51500000</v>
      </c>
      <c r="W20" s="14">
        <v>154500000</v>
      </c>
      <c r="X20" s="14">
        <f t="shared" si="0"/>
        <v>173040000.00000003</v>
      </c>
      <c r="Y20" s="16"/>
      <c r="Z20" s="15">
        <v>2012</v>
      </c>
      <c r="AA20" s="76"/>
    </row>
    <row r="21" spans="2:27" s="11" customFormat="1" ht="43.9" customHeight="1" x14ac:dyDescent="0.25">
      <c r="B21" s="33" t="s">
        <v>36</v>
      </c>
      <c r="C21" s="16" t="s">
        <v>2</v>
      </c>
      <c r="D21" s="16" t="s">
        <v>51</v>
      </c>
      <c r="E21" s="19" t="s">
        <v>52</v>
      </c>
      <c r="F21" s="19" t="s">
        <v>984</v>
      </c>
      <c r="G21" s="33" t="s">
        <v>53</v>
      </c>
      <c r="H21" s="33" t="s">
        <v>3</v>
      </c>
      <c r="I21" s="16">
        <v>0</v>
      </c>
      <c r="J21" s="33" t="s">
        <v>1015</v>
      </c>
      <c r="K21" s="33" t="s">
        <v>41</v>
      </c>
      <c r="L21" s="17" t="s">
        <v>4</v>
      </c>
      <c r="M21" s="33" t="s">
        <v>49</v>
      </c>
      <c r="N21" s="33" t="s">
        <v>28</v>
      </c>
      <c r="O21" s="16">
        <v>6</v>
      </c>
      <c r="P21" s="16">
        <v>3</v>
      </c>
      <c r="Q21" s="21"/>
      <c r="R21" s="21"/>
      <c r="S21" s="16"/>
      <c r="T21" s="16"/>
      <c r="U21" s="16"/>
      <c r="V21" s="14">
        <v>33333333.333333332</v>
      </c>
      <c r="W21" s="14">
        <v>300000000</v>
      </c>
      <c r="X21" s="14">
        <f t="shared" si="0"/>
        <v>336000000.00000006</v>
      </c>
      <c r="Y21" s="16"/>
      <c r="Z21" s="15">
        <v>2012</v>
      </c>
      <c r="AA21" s="16"/>
    </row>
    <row r="22" spans="2:27" s="11" customFormat="1" ht="43.9" customHeight="1" x14ac:dyDescent="0.25">
      <c r="B22" s="33" t="s">
        <v>43</v>
      </c>
      <c r="C22" s="16" t="s">
        <v>2</v>
      </c>
      <c r="D22" s="16" t="s">
        <v>55</v>
      </c>
      <c r="E22" s="19" t="s">
        <v>56</v>
      </c>
      <c r="F22" s="19" t="s">
        <v>985</v>
      </c>
      <c r="G22" s="33" t="s">
        <v>57</v>
      </c>
      <c r="H22" s="33" t="s">
        <v>3</v>
      </c>
      <c r="I22" s="16">
        <v>0</v>
      </c>
      <c r="J22" s="33" t="s">
        <v>1015</v>
      </c>
      <c r="K22" s="33" t="s">
        <v>41</v>
      </c>
      <c r="L22" s="17" t="s">
        <v>4</v>
      </c>
      <c r="M22" s="33" t="s">
        <v>58</v>
      </c>
      <c r="N22" s="12" t="s">
        <v>35</v>
      </c>
      <c r="O22" s="16">
        <v>4</v>
      </c>
      <c r="P22" s="16"/>
      <c r="Q22" s="21"/>
      <c r="R22" s="21"/>
      <c r="S22" s="16"/>
      <c r="T22" s="16"/>
      <c r="U22" s="16"/>
      <c r="V22" s="14">
        <v>22000000</v>
      </c>
      <c r="W22" s="14">
        <v>88000000</v>
      </c>
      <c r="X22" s="14">
        <f t="shared" si="0"/>
        <v>98560000.000000015</v>
      </c>
      <c r="Y22" s="16"/>
      <c r="Z22" s="15">
        <v>2012</v>
      </c>
      <c r="AA22" s="16"/>
    </row>
    <row r="23" spans="2:27" s="11" customFormat="1" ht="43.9" customHeight="1" x14ac:dyDescent="0.25">
      <c r="B23" s="33" t="s">
        <v>50</v>
      </c>
      <c r="C23" s="16" t="s">
        <v>2</v>
      </c>
      <c r="D23" s="70" t="s">
        <v>60</v>
      </c>
      <c r="E23" s="19" t="s">
        <v>61</v>
      </c>
      <c r="F23" s="19" t="s">
        <v>62</v>
      </c>
      <c r="G23" s="33" t="s">
        <v>63</v>
      </c>
      <c r="H23" s="33" t="s">
        <v>3</v>
      </c>
      <c r="I23" s="16">
        <v>0</v>
      </c>
      <c r="J23" s="33" t="s">
        <v>1015</v>
      </c>
      <c r="K23" s="33" t="s">
        <v>41</v>
      </c>
      <c r="L23" s="17" t="s">
        <v>4</v>
      </c>
      <c r="M23" s="33" t="s">
        <v>58</v>
      </c>
      <c r="N23" s="12" t="s">
        <v>64</v>
      </c>
      <c r="O23" s="16">
        <v>500</v>
      </c>
      <c r="P23" s="16"/>
      <c r="Q23" s="21"/>
      <c r="R23" s="21"/>
      <c r="S23" s="16"/>
      <c r="T23" s="16"/>
      <c r="U23" s="16"/>
      <c r="V23" s="14">
        <v>16560</v>
      </c>
      <c r="W23" s="14">
        <v>8280000</v>
      </c>
      <c r="X23" s="14">
        <f t="shared" si="0"/>
        <v>9273600</v>
      </c>
      <c r="Y23" s="16"/>
      <c r="Z23" s="15">
        <v>2012</v>
      </c>
      <c r="AA23" s="16"/>
    </row>
    <row r="24" spans="2:27" s="11" customFormat="1" ht="43.9" customHeight="1" x14ac:dyDescent="0.25">
      <c r="B24" s="33" t="s">
        <v>54</v>
      </c>
      <c r="C24" s="16" t="s">
        <v>2</v>
      </c>
      <c r="D24" s="70" t="s">
        <v>66</v>
      </c>
      <c r="E24" s="19" t="s">
        <v>986</v>
      </c>
      <c r="F24" s="33" t="s">
        <v>987</v>
      </c>
      <c r="G24" s="33" t="s">
        <v>67</v>
      </c>
      <c r="H24" s="33" t="s">
        <v>3</v>
      </c>
      <c r="I24" s="16">
        <v>0</v>
      </c>
      <c r="J24" s="33" t="s">
        <v>1016</v>
      </c>
      <c r="K24" s="33" t="s">
        <v>68</v>
      </c>
      <c r="L24" s="17" t="s">
        <v>4</v>
      </c>
      <c r="M24" s="33" t="s">
        <v>58</v>
      </c>
      <c r="N24" s="12" t="s">
        <v>64</v>
      </c>
      <c r="O24" s="16">
        <v>1000</v>
      </c>
      <c r="P24" s="16"/>
      <c r="Q24" s="21"/>
      <c r="R24" s="21"/>
      <c r="S24" s="16"/>
      <c r="T24" s="16"/>
      <c r="U24" s="16"/>
      <c r="V24" s="14">
        <v>10570</v>
      </c>
      <c r="W24" s="14">
        <v>10570000</v>
      </c>
      <c r="X24" s="14">
        <f t="shared" si="0"/>
        <v>11838400.000000002</v>
      </c>
      <c r="Y24" s="16"/>
      <c r="Z24" s="15">
        <v>2012</v>
      </c>
      <c r="AA24" s="16"/>
    </row>
    <row r="25" spans="2:27" s="11" customFormat="1" ht="43.9" customHeight="1" x14ac:dyDescent="0.25">
      <c r="B25" s="33" t="s">
        <v>59</v>
      </c>
      <c r="C25" s="16" t="s">
        <v>2</v>
      </c>
      <c r="D25" s="16" t="s">
        <v>1150</v>
      </c>
      <c r="E25" s="33" t="s">
        <v>1151</v>
      </c>
      <c r="F25" s="33" t="s">
        <v>1152</v>
      </c>
      <c r="G25" s="17" t="s">
        <v>70</v>
      </c>
      <c r="H25" s="33" t="s">
        <v>3</v>
      </c>
      <c r="I25" s="16">
        <v>0</v>
      </c>
      <c r="J25" s="33" t="s">
        <v>1017</v>
      </c>
      <c r="K25" s="17" t="s">
        <v>14</v>
      </c>
      <c r="L25" s="17" t="s">
        <v>4</v>
      </c>
      <c r="M25" s="17" t="s">
        <v>71</v>
      </c>
      <c r="N25" s="33" t="s">
        <v>35</v>
      </c>
      <c r="O25" s="121">
        <v>1</v>
      </c>
      <c r="P25" s="121">
        <v>2</v>
      </c>
      <c r="Q25" s="21">
        <v>1</v>
      </c>
      <c r="R25" s="21"/>
      <c r="S25" s="121"/>
      <c r="T25" s="121"/>
      <c r="U25" s="121"/>
      <c r="V25" s="212">
        <v>30146880</v>
      </c>
      <c r="W25" s="20">
        <v>120587520</v>
      </c>
      <c r="X25" s="14">
        <f>W25*1.12</f>
        <v>135058022.40000001</v>
      </c>
      <c r="Y25" s="16"/>
      <c r="Z25" s="15">
        <v>2012</v>
      </c>
      <c r="AA25" s="16"/>
    </row>
    <row r="26" spans="2:27" s="11" customFormat="1" ht="43.9" customHeight="1" x14ac:dyDescent="0.25">
      <c r="B26" s="33" t="s">
        <v>65</v>
      </c>
      <c r="C26" s="16" t="s">
        <v>2</v>
      </c>
      <c r="D26" s="16" t="s">
        <v>1150</v>
      </c>
      <c r="E26" s="33" t="s">
        <v>1151</v>
      </c>
      <c r="F26" s="33" t="s">
        <v>1152</v>
      </c>
      <c r="G26" s="17" t="s">
        <v>73</v>
      </c>
      <c r="H26" s="33" t="s">
        <v>3</v>
      </c>
      <c r="I26" s="16">
        <v>0</v>
      </c>
      <c r="J26" s="33" t="s">
        <v>1017</v>
      </c>
      <c r="K26" s="17" t="s">
        <v>14</v>
      </c>
      <c r="L26" s="17" t="s">
        <v>4</v>
      </c>
      <c r="M26" s="17" t="s">
        <v>71</v>
      </c>
      <c r="N26" s="33" t="s">
        <v>35</v>
      </c>
      <c r="O26" s="121">
        <v>1</v>
      </c>
      <c r="P26" s="121">
        <v>2</v>
      </c>
      <c r="Q26" s="21">
        <v>2</v>
      </c>
      <c r="R26" s="21"/>
      <c r="S26" s="121"/>
      <c r="T26" s="121"/>
      <c r="U26" s="121"/>
      <c r="V26" s="212">
        <v>37683600</v>
      </c>
      <c r="W26" s="20">
        <v>188418000</v>
      </c>
      <c r="X26" s="14">
        <f t="shared" ref="X26:X31" si="1">W26*1.12</f>
        <v>211028160.00000003</v>
      </c>
      <c r="Y26" s="16"/>
      <c r="Z26" s="15">
        <v>2012</v>
      </c>
      <c r="AA26" s="16"/>
    </row>
    <row r="27" spans="2:27" s="11" customFormat="1" ht="43.9" customHeight="1" x14ac:dyDescent="0.25">
      <c r="B27" s="33" t="s">
        <v>69</v>
      </c>
      <c r="C27" s="16" t="s">
        <v>2</v>
      </c>
      <c r="D27" s="16" t="s">
        <v>1150</v>
      </c>
      <c r="E27" s="33" t="s">
        <v>1151</v>
      </c>
      <c r="F27" s="33" t="s">
        <v>1152</v>
      </c>
      <c r="G27" s="16" t="s">
        <v>75</v>
      </c>
      <c r="H27" s="33" t="s">
        <v>3</v>
      </c>
      <c r="I27" s="16">
        <v>0</v>
      </c>
      <c r="J27" s="33" t="s">
        <v>1017</v>
      </c>
      <c r="K27" s="17" t="s">
        <v>14</v>
      </c>
      <c r="L27" s="17" t="s">
        <v>4</v>
      </c>
      <c r="M27" s="17" t="s">
        <v>71</v>
      </c>
      <c r="N27" s="33" t="s">
        <v>35</v>
      </c>
      <c r="O27" s="121">
        <v>4</v>
      </c>
      <c r="P27" s="121">
        <v>4</v>
      </c>
      <c r="Q27" s="21">
        <v>5</v>
      </c>
      <c r="R27" s="21"/>
      <c r="S27" s="121"/>
      <c r="T27" s="121"/>
      <c r="U27" s="121"/>
      <c r="V27" s="212">
        <v>7767574.615384615</v>
      </c>
      <c r="W27" s="20">
        <v>100978470</v>
      </c>
      <c r="X27" s="14">
        <f t="shared" si="1"/>
        <v>113095886.40000001</v>
      </c>
      <c r="Y27" s="16"/>
      <c r="Z27" s="15">
        <v>2012</v>
      </c>
      <c r="AA27" s="16"/>
    </row>
    <row r="28" spans="2:27" s="11" customFormat="1" ht="43.9" customHeight="1" x14ac:dyDescent="0.25">
      <c r="B28" s="33" t="s">
        <v>72</v>
      </c>
      <c r="C28" s="16" t="s">
        <v>2</v>
      </c>
      <c r="D28" s="16" t="s">
        <v>1150</v>
      </c>
      <c r="E28" s="33" t="s">
        <v>1151</v>
      </c>
      <c r="F28" s="33" t="s">
        <v>1152</v>
      </c>
      <c r="G28" s="16" t="s">
        <v>77</v>
      </c>
      <c r="H28" s="33" t="s">
        <v>3</v>
      </c>
      <c r="I28" s="16">
        <v>0</v>
      </c>
      <c r="J28" s="33" t="s">
        <v>1017</v>
      </c>
      <c r="K28" s="17" t="s">
        <v>14</v>
      </c>
      <c r="L28" s="17" t="s">
        <v>4</v>
      </c>
      <c r="M28" s="17" t="s">
        <v>71</v>
      </c>
      <c r="N28" s="33" t="s">
        <v>35</v>
      </c>
      <c r="O28" s="121">
        <v>4</v>
      </c>
      <c r="P28" s="121">
        <v>4</v>
      </c>
      <c r="Q28" s="21">
        <v>4</v>
      </c>
      <c r="R28" s="21"/>
      <c r="S28" s="121"/>
      <c r="T28" s="121"/>
      <c r="U28" s="121"/>
      <c r="V28" s="212">
        <v>69939306.75</v>
      </c>
      <c r="W28" s="20">
        <v>839271681</v>
      </c>
      <c r="X28" s="14">
        <f t="shared" si="1"/>
        <v>939984282.72000015</v>
      </c>
      <c r="Y28" s="16"/>
      <c r="Z28" s="15">
        <v>2012</v>
      </c>
      <c r="AA28" s="16"/>
    </row>
    <row r="29" spans="2:27" s="11" customFormat="1" ht="43.9" customHeight="1" x14ac:dyDescent="0.25">
      <c r="B29" s="33" t="s">
        <v>74</v>
      </c>
      <c r="C29" s="16" t="s">
        <v>2</v>
      </c>
      <c r="D29" s="16" t="s">
        <v>1150</v>
      </c>
      <c r="E29" s="33" t="s">
        <v>1151</v>
      </c>
      <c r="F29" s="33" t="s">
        <v>1152</v>
      </c>
      <c r="G29" s="16" t="s">
        <v>79</v>
      </c>
      <c r="H29" s="33" t="s">
        <v>3</v>
      </c>
      <c r="I29" s="16">
        <v>0</v>
      </c>
      <c r="J29" s="33" t="s">
        <v>1017</v>
      </c>
      <c r="K29" s="17" t="s">
        <v>14</v>
      </c>
      <c r="L29" s="17" t="s">
        <v>4</v>
      </c>
      <c r="M29" s="17" t="s">
        <v>71</v>
      </c>
      <c r="N29" s="33" t="s">
        <v>35</v>
      </c>
      <c r="O29" s="121">
        <v>11</v>
      </c>
      <c r="P29" s="121">
        <v>11</v>
      </c>
      <c r="Q29" s="21">
        <v>12</v>
      </c>
      <c r="R29" s="21"/>
      <c r="S29" s="121"/>
      <c r="T29" s="121"/>
      <c r="U29" s="121"/>
      <c r="V29" s="212">
        <v>87103161.794117644</v>
      </c>
      <c r="W29" s="20">
        <v>2961507501</v>
      </c>
      <c r="X29" s="14">
        <f t="shared" si="1"/>
        <v>3316888401.1200004</v>
      </c>
      <c r="Y29" s="16"/>
      <c r="Z29" s="15">
        <v>2012</v>
      </c>
      <c r="AA29" s="16"/>
    </row>
    <row r="30" spans="2:27" s="11" customFormat="1" ht="43.9" customHeight="1" x14ac:dyDescent="0.25">
      <c r="B30" s="33" t="s">
        <v>76</v>
      </c>
      <c r="C30" s="16" t="s">
        <v>2</v>
      </c>
      <c r="D30" s="16" t="s">
        <v>1150</v>
      </c>
      <c r="E30" s="33" t="s">
        <v>1151</v>
      </c>
      <c r="F30" s="33" t="s">
        <v>1152</v>
      </c>
      <c r="G30" s="16" t="s">
        <v>81</v>
      </c>
      <c r="H30" s="33" t="s">
        <v>3</v>
      </c>
      <c r="I30" s="16">
        <v>0</v>
      </c>
      <c r="J30" s="33" t="s">
        <v>1017</v>
      </c>
      <c r="K30" s="17" t="s">
        <v>14</v>
      </c>
      <c r="L30" s="17" t="s">
        <v>4</v>
      </c>
      <c r="M30" s="17" t="s">
        <v>71</v>
      </c>
      <c r="N30" s="33" t="s">
        <v>35</v>
      </c>
      <c r="O30" s="121">
        <v>11</v>
      </c>
      <c r="P30" s="121">
        <v>11</v>
      </c>
      <c r="Q30" s="21">
        <v>12</v>
      </c>
      <c r="R30" s="21"/>
      <c r="S30" s="121"/>
      <c r="T30" s="121"/>
      <c r="U30" s="121"/>
      <c r="V30" s="212">
        <v>12832176.44117647</v>
      </c>
      <c r="W30" s="20">
        <v>436293999</v>
      </c>
      <c r="X30" s="14">
        <f t="shared" si="1"/>
        <v>488649278.88000005</v>
      </c>
      <c r="Y30" s="16"/>
      <c r="Z30" s="15">
        <v>2012</v>
      </c>
      <c r="AA30" s="16"/>
    </row>
    <row r="31" spans="2:27" s="11" customFormat="1" ht="43.9" customHeight="1" x14ac:dyDescent="0.25">
      <c r="B31" s="33" t="s">
        <v>78</v>
      </c>
      <c r="C31" s="16" t="s">
        <v>2</v>
      </c>
      <c r="D31" s="16" t="s">
        <v>1150</v>
      </c>
      <c r="E31" s="33" t="s">
        <v>1151</v>
      </c>
      <c r="F31" s="33" t="s">
        <v>1152</v>
      </c>
      <c r="G31" s="16" t="s">
        <v>83</v>
      </c>
      <c r="H31" s="33" t="s">
        <v>3</v>
      </c>
      <c r="I31" s="16">
        <v>0</v>
      </c>
      <c r="J31" s="33" t="s">
        <v>1017</v>
      </c>
      <c r="K31" s="17" t="s">
        <v>14</v>
      </c>
      <c r="L31" s="17" t="s">
        <v>4</v>
      </c>
      <c r="M31" s="17" t="s">
        <v>71</v>
      </c>
      <c r="N31" s="33" t="s">
        <v>35</v>
      </c>
      <c r="O31" s="121">
        <v>11</v>
      </c>
      <c r="P31" s="121">
        <v>11</v>
      </c>
      <c r="Q31" s="21">
        <v>12</v>
      </c>
      <c r="R31" s="21"/>
      <c r="S31" s="121"/>
      <c r="T31" s="121"/>
      <c r="U31" s="121"/>
      <c r="V31" s="212">
        <v>7062420</v>
      </c>
      <c r="W31" s="20">
        <v>240122280</v>
      </c>
      <c r="X31" s="14">
        <f t="shared" si="1"/>
        <v>268936953.60000002</v>
      </c>
      <c r="Y31" s="16"/>
      <c r="Z31" s="15">
        <v>2012</v>
      </c>
      <c r="AA31" s="16"/>
    </row>
    <row r="32" spans="2:27" s="11" customFormat="1" ht="43.9" customHeight="1" x14ac:dyDescent="0.25">
      <c r="B32" s="33" t="s">
        <v>80</v>
      </c>
      <c r="C32" s="16" t="s">
        <v>2</v>
      </c>
      <c r="D32" s="16" t="s">
        <v>85</v>
      </c>
      <c r="E32" s="16" t="s">
        <v>86</v>
      </c>
      <c r="F32" s="16" t="s">
        <v>87</v>
      </c>
      <c r="G32" s="16" t="s">
        <v>88</v>
      </c>
      <c r="H32" s="16" t="s">
        <v>3</v>
      </c>
      <c r="I32" s="16">
        <v>0</v>
      </c>
      <c r="J32" s="16" t="s">
        <v>89</v>
      </c>
      <c r="K32" s="16" t="s">
        <v>41</v>
      </c>
      <c r="L32" s="16" t="s">
        <v>4</v>
      </c>
      <c r="M32" s="16" t="s">
        <v>90</v>
      </c>
      <c r="N32" s="16" t="s">
        <v>28</v>
      </c>
      <c r="O32" s="80"/>
      <c r="P32" s="80">
        <v>5</v>
      </c>
      <c r="Q32" s="91"/>
      <c r="R32" s="91"/>
      <c r="S32" s="91"/>
      <c r="T32" s="91"/>
      <c r="U32" s="91"/>
      <c r="V32" s="21">
        <v>11540930</v>
      </c>
      <c r="W32" s="21">
        <v>57704650</v>
      </c>
      <c r="X32" s="21">
        <f>W32*1.12</f>
        <v>64629208.000000007</v>
      </c>
      <c r="Y32" s="16"/>
      <c r="Z32" s="16">
        <v>2013</v>
      </c>
      <c r="AA32" s="92"/>
    </row>
    <row r="33" spans="2:27" s="11" customFormat="1" ht="43.9" customHeight="1" x14ac:dyDescent="0.25">
      <c r="B33" s="33" t="s">
        <v>82</v>
      </c>
      <c r="C33" s="16" t="s">
        <v>2</v>
      </c>
      <c r="D33" s="16" t="s">
        <v>85</v>
      </c>
      <c r="E33" s="16" t="s">
        <v>86</v>
      </c>
      <c r="F33" s="16" t="s">
        <v>87</v>
      </c>
      <c r="G33" s="16" t="s">
        <v>88</v>
      </c>
      <c r="H33" s="16" t="s">
        <v>3</v>
      </c>
      <c r="I33" s="16">
        <v>0</v>
      </c>
      <c r="J33" s="16" t="s">
        <v>89</v>
      </c>
      <c r="K33" s="16" t="s">
        <v>41</v>
      </c>
      <c r="L33" s="16" t="s">
        <v>4</v>
      </c>
      <c r="M33" s="16" t="s">
        <v>90</v>
      </c>
      <c r="N33" s="16" t="s">
        <v>28</v>
      </c>
      <c r="O33" s="80"/>
      <c r="P33" s="80">
        <v>3</v>
      </c>
      <c r="Q33" s="91"/>
      <c r="R33" s="91"/>
      <c r="S33" s="91"/>
      <c r="T33" s="91"/>
      <c r="U33" s="91"/>
      <c r="V33" s="21">
        <v>12080000</v>
      </c>
      <c r="W33" s="21">
        <v>36240000</v>
      </c>
      <c r="X33" s="21">
        <f t="shared" ref="X33:X49" si="2">W33*1.12</f>
        <v>40588800.000000007</v>
      </c>
      <c r="Y33" s="16"/>
      <c r="Z33" s="16">
        <v>2013</v>
      </c>
      <c r="AA33" s="92"/>
    </row>
    <row r="34" spans="2:27" s="11" customFormat="1" ht="43.9" customHeight="1" x14ac:dyDescent="0.25">
      <c r="B34" s="33" t="s">
        <v>127</v>
      </c>
      <c r="C34" s="16" t="s">
        <v>2</v>
      </c>
      <c r="D34" s="16" t="s">
        <v>91</v>
      </c>
      <c r="E34" s="16" t="s">
        <v>92</v>
      </c>
      <c r="F34" s="16" t="s">
        <v>93</v>
      </c>
      <c r="G34" s="16" t="s">
        <v>94</v>
      </c>
      <c r="H34" s="16" t="s">
        <v>95</v>
      </c>
      <c r="I34" s="16">
        <v>0</v>
      </c>
      <c r="J34" s="16" t="s">
        <v>96</v>
      </c>
      <c r="K34" s="16" t="s">
        <v>41</v>
      </c>
      <c r="L34" s="16" t="s">
        <v>97</v>
      </c>
      <c r="M34" s="16" t="s">
        <v>98</v>
      </c>
      <c r="N34" s="16" t="s">
        <v>28</v>
      </c>
      <c r="O34" s="93">
        <v>1</v>
      </c>
      <c r="P34" s="93"/>
      <c r="Q34" s="77"/>
      <c r="R34" s="77"/>
      <c r="S34" s="77"/>
      <c r="T34" s="77"/>
      <c r="U34" s="77"/>
      <c r="V34" s="21">
        <v>21427200</v>
      </c>
      <c r="W34" s="21">
        <v>21427200</v>
      </c>
      <c r="X34" s="21">
        <f t="shared" si="2"/>
        <v>23998464.000000004</v>
      </c>
      <c r="Y34" s="16"/>
      <c r="Z34" s="16">
        <v>2013</v>
      </c>
      <c r="AA34" s="16"/>
    </row>
    <row r="35" spans="2:27" s="11" customFormat="1" ht="43.9" customHeight="1" x14ac:dyDescent="0.25">
      <c r="B35" s="33" t="s">
        <v>128</v>
      </c>
      <c r="C35" s="16" t="s">
        <v>2</v>
      </c>
      <c r="D35" s="16" t="s">
        <v>91</v>
      </c>
      <c r="E35" s="16" t="s">
        <v>92</v>
      </c>
      <c r="F35" s="16" t="s">
        <v>93</v>
      </c>
      <c r="G35" s="16" t="s">
        <v>94</v>
      </c>
      <c r="H35" s="16" t="s">
        <v>95</v>
      </c>
      <c r="I35" s="16">
        <v>0</v>
      </c>
      <c r="J35" s="16" t="s">
        <v>96</v>
      </c>
      <c r="K35" s="16" t="s">
        <v>41</v>
      </c>
      <c r="L35" s="16" t="s">
        <v>97</v>
      </c>
      <c r="M35" s="16" t="s">
        <v>98</v>
      </c>
      <c r="N35" s="16" t="s">
        <v>28</v>
      </c>
      <c r="O35" s="93"/>
      <c r="P35" s="93">
        <v>3</v>
      </c>
      <c r="Q35" s="77"/>
      <c r="R35" s="77"/>
      <c r="S35" s="77"/>
      <c r="T35" s="77"/>
      <c r="U35" s="77"/>
      <c r="V35" s="21">
        <v>21427200</v>
      </c>
      <c r="W35" s="21">
        <v>64281600</v>
      </c>
      <c r="X35" s="21">
        <f t="shared" si="2"/>
        <v>71995392</v>
      </c>
      <c r="Y35" s="16"/>
      <c r="Z35" s="16">
        <v>2013</v>
      </c>
      <c r="AA35" s="16"/>
    </row>
    <row r="36" spans="2:27" s="11" customFormat="1" ht="43.9" customHeight="1" x14ac:dyDescent="0.25">
      <c r="B36" s="33" t="s">
        <v>129</v>
      </c>
      <c r="C36" s="16" t="s">
        <v>2</v>
      </c>
      <c r="D36" s="16" t="s">
        <v>91</v>
      </c>
      <c r="E36" s="16" t="s">
        <v>92</v>
      </c>
      <c r="F36" s="16" t="s">
        <v>93</v>
      </c>
      <c r="G36" s="16" t="s">
        <v>94</v>
      </c>
      <c r="H36" s="16" t="s">
        <v>95</v>
      </c>
      <c r="I36" s="16">
        <v>0</v>
      </c>
      <c r="J36" s="16" t="s">
        <v>96</v>
      </c>
      <c r="K36" s="16" t="s">
        <v>41</v>
      </c>
      <c r="L36" s="16" t="s">
        <v>97</v>
      </c>
      <c r="M36" s="16" t="s">
        <v>98</v>
      </c>
      <c r="N36" s="16" t="s">
        <v>28</v>
      </c>
      <c r="O36" s="93"/>
      <c r="P36" s="93">
        <v>2</v>
      </c>
      <c r="Q36" s="77"/>
      <c r="R36" s="77"/>
      <c r="S36" s="77"/>
      <c r="T36" s="77"/>
      <c r="U36" s="77"/>
      <c r="V36" s="21">
        <v>39408750</v>
      </c>
      <c r="W36" s="21">
        <v>78817500</v>
      </c>
      <c r="X36" s="21">
        <f t="shared" si="2"/>
        <v>88275600.000000015</v>
      </c>
      <c r="Y36" s="16"/>
      <c r="Z36" s="16">
        <v>2013</v>
      </c>
      <c r="AA36" s="16"/>
    </row>
    <row r="37" spans="2:27" s="11" customFormat="1" ht="43.9" customHeight="1" x14ac:dyDescent="0.25">
      <c r="B37" s="33" t="s">
        <v>130</v>
      </c>
      <c r="C37" s="16" t="s">
        <v>2</v>
      </c>
      <c r="D37" s="16" t="s">
        <v>91</v>
      </c>
      <c r="E37" s="16" t="s">
        <v>92</v>
      </c>
      <c r="F37" s="16" t="s">
        <v>93</v>
      </c>
      <c r="G37" s="16" t="s">
        <v>99</v>
      </c>
      <c r="H37" s="16" t="s">
        <v>3</v>
      </c>
      <c r="I37" s="16">
        <v>0</v>
      </c>
      <c r="J37" s="16" t="s">
        <v>1014</v>
      </c>
      <c r="K37" s="16" t="s">
        <v>41</v>
      </c>
      <c r="L37" s="16" t="s">
        <v>4</v>
      </c>
      <c r="M37" s="16" t="s">
        <v>98</v>
      </c>
      <c r="N37" s="16" t="s">
        <v>28</v>
      </c>
      <c r="O37" s="80"/>
      <c r="P37" s="80">
        <v>1</v>
      </c>
      <c r="Q37" s="91"/>
      <c r="R37" s="91"/>
      <c r="S37" s="91"/>
      <c r="T37" s="91"/>
      <c r="U37" s="91"/>
      <c r="V37" s="21">
        <v>65100000</v>
      </c>
      <c r="W37" s="21">
        <v>65100000</v>
      </c>
      <c r="X37" s="21">
        <f t="shared" si="2"/>
        <v>72912000</v>
      </c>
      <c r="Y37" s="16"/>
      <c r="Z37" s="16">
        <v>2013</v>
      </c>
      <c r="AA37" s="16"/>
    </row>
    <row r="38" spans="2:27" s="11" customFormat="1" ht="43.9" customHeight="1" x14ac:dyDescent="0.25">
      <c r="B38" s="33" t="s">
        <v>131</v>
      </c>
      <c r="C38" s="16" t="s">
        <v>2</v>
      </c>
      <c r="D38" s="16" t="s">
        <v>91</v>
      </c>
      <c r="E38" s="16" t="s">
        <v>92</v>
      </c>
      <c r="F38" s="16" t="s">
        <v>93</v>
      </c>
      <c r="G38" s="16" t="s">
        <v>100</v>
      </c>
      <c r="H38" s="16" t="s">
        <v>3</v>
      </c>
      <c r="I38" s="16">
        <v>0</v>
      </c>
      <c r="J38" s="16" t="s">
        <v>1014</v>
      </c>
      <c r="K38" s="16" t="s">
        <v>41</v>
      </c>
      <c r="L38" s="16" t="s">
        <v>4</v>
      </c>
      <c r="M38" s="16" t="s">
        <v>98</v>
      </c>
      <c r="N38" s="16" t="s">
        <v>28</v>
      </c>
      <c r="O38" s="80"/>
      <c r="P38" s="80">
        <v>2</v>
      </c>
      <c r="Q38" s="91"/>
      <c r="R38" s="91"/>
      <c r="S38" s="91"/>
      <c r="T38" s="91"/>
      <c r="U38" s="91"/>
      <c r="V38" s="21">
        <v>29450000</v>
      </c>
      <c r="W38" s="21">
        <v>58900000</v>
      </c>
      <c r="X38" s="21">
        <f t="shared" si="2"/>
        <v>65968000.000000007</v>
      </c>
      <c r="Y38" s="16"/>
      <c r="Z38" s="16">
        <v>2013</v>
      </c>
      <c r="AA38" s="16"/>
    </row>
    <row r="39" spans="2:27" s="11" customFormat="1" ht="43.9" customHeight="1" x14ac:dyDescent="0.25">
      <c r="B39" s="33" t="s">
        <v>132</v>
      </c>
      <c r="C39" s="16" t="s">
        <v>2</v>
      </c>
      <c r="D39" s="16" t="s">
        <v>91</v>
      </c>
      <c r="E39" s="16" t="s">
        <v>92</v>
      </c>
      <c r="F39" s="16" t="s">
        <v>93</v>
      </c>
      <c r="G39" s="16" t="s">
        <v>101</v>
      </c>
      <c r="H39" s="16" t="s">
        <v>95</v>
      </c>
      <c r="I39" s="16">
        <v>0</v>
      </c>
      <c r="J39" s="16" t="s">
        <v>1017</v>
      </c>
      <c r="K39" s="16" t="s">
        <v>41</v>
      </c>
      <c r="L39" s="16" t="s">
        <v>4</v>
      </c>
      <c r="M39" s="16" t="s">
        <v>34</v>
      </c>
      <c r="N39" s="16" t="s">
        <v>28</v>
      </c>
      <c r="O39" s="80"/>
      <c r="P39" s="80">
        <v>3</v>
      </c>
      <c r="Q39" s="91"/>
      <c r="R39" s="91"/>
      <c r="S39" s="91"/>
      <c r="T39" s="91"/>
      <c r="U39" s="91"/>
      <c r="V39" s="21">
        <v>17044885</v>
      </c>
      <c r="W39" s="21">
        <v>51134655</v>
      </c>
      <c r="X39" s="21">
        <f t="shared" si="2"/>
        <v>57270813.600000009</v>
      </c>
      <c r="Y39" s="16"/>
      <c r="Z39" s="16">
        <v>2013</v>
      </c>
      <c r="AA39" s="16"/>
    </row>
    <row r="40" spans="2:27" s="11" customFormat="1" ht="43.9" customHeight="1" x14ac:dyDescent="0.25">
      <c r="B40" s="33" t="s">
        <v>133</v>
      </c>
      <c r="C40" s="16" t="s">
        <v>2</v>
      </c>
      <c r="D40" s="16" t="s">
        <v>91</v>
      </c>
      <c r="E40" s="16" t="s">
        <v>92</v>
      </c>
      <c r="F40" s="16" t="s">
        <v>93</v>
      </c>
      <c r="G40" s="16" t="s">
        <v>102</v>
      </c>
      <c r="H40" s="16" t="s">
        <v>95</v>
      </c>
      <c r="I40" s="16">
        <v>0</v>
      </c>
      <c r="J40" s="16" t="s">
        <v>1017</v>
      </c>
      <c r="K40" s="16" t="s">
        <v>41</v>
      </c>
      <c r="L40" s="16" t="s">
        <v>4</v>
      </c>
      <c r="M40" s="16" t="s">
        <v>34</v>
      </c>
      <c r="N40" s="16" t="s">
        <v>28</v>
      </c>
      <c r="O40" s="80"/>
      <c r="P40" s="80">
        <v>6</v>
      </c>
      <c r="Q40" s="91"/>
      <c r="R40" s="91"/>
      <c r="S40" s="91"/>
      <c r="T40" s="91"/>
      <c r="U40" s="91"/>
      <c r="V40" s="21">
        <v>9955650</v>
      </c>
      <c r="W40" s="21">
        <v>59733900</v>
      </c>
      <c r="X40" s="21">
        <f t="shared" si="2"/>
        <v>66901968.000000007</v>
      </c>
      <c r="Y40" s="16"/>
      <c r="Z40" s="16">
        <v>2013</v>
      </c>
      <c r="AA40" s="16"/>
    </row>
    <row r="41" spans="2:27" s="11" customFormat="1" ht="43.9" customHeight="1" x14ac:dyDescent="0.25">
      <c r="B41" s="33" t="s">
        <v>134</v>
      </c>
      <c r="C41" s="16" t="s">
        <v>2</v>
      </c>
      <c r="D41" s="16" t="s">
        <v>103</v>
      </c>
      <c r="E41" s="16" t="s">
        <v>104</v>
      </c>
      <c r="F41" s="16" t="s">
        <v>105</v>
      </c>
      <c r="G41" s="16" t="s">
        <v>106</v>
      </c>
      <c r="H41" s="16" t="s">
        <v>95</v>
      </c>
      <c r="I41" s="16">
        <v>0</v>
      </c>
      <c r="J41" s="16" t="s">
        <v>1018</v>
      </c>
      <c r="K41" s="16" t="s">
        <v>41</v>
      </c>
      <c r="L41" s="16" t="s">
        <v>4</v>
      </c>
      <c r="M41" s="16" t="s">
        <v>90</v>
      </c>
      <c r="N41" s="16" t="s">
        <v>28</v>
      </c>
      <c r="O41" s="80">
        <v>2</v>
      </c>
      <c r="P41" s="80">
        <v>1</v>
      </c>
      <c r="Q41" s="77"/>
      <c r="R41" s="77"/>
      <c r="S41" s="77"/>
      <c r="T41" s="77"/>
      <c r="U41" s="77"/>
      <c r="V41" s="21">
        <v>2970000</v>
      </c>
      <c r="W41" s="21">
        <v>8910000</v>
      </c>
      <c r="X41" s="21">
        <f t="shared" si="2"/>
        <v>9979200.0000000019</v>
      </c>
      <c r="Y41" s="16"/>
      <c r="Z41" s="16">
        <v>2013</v>
      </c>
      <c r="AA41" s="16"/>
    </row>
    <row r="42" spans="2:27" s="11" customFormat="1" ht="43.9" customHeight="1" x14ac:dyDescent="0.25">
      <c r="B42" s="33" t="s">
        <v>135</v>
      </c>
      <c r="C42" s="16" t="s">
        <v>2</v>
      </c>
      <c r="D42" s="16" t="s">
        <v>107</v>
      </c>
      <c r="E42" s="16" t="s">
        <v>108</v>
      </c>
      <c r="F42" s="16" t="s">
        <v>109</v>
      </c>
      <c r="G42" s="16" t="s">
        <v>110</v>
      </c>
      <c r="H42" s="16" t="s">
        <v>95</v>
      </c>
      <c r="I42" s="16">
        <v>0</v>
      </c>
      <c r="J42" s="16" t="s">
        <v>111</v>
      </c>
      <c r="K42" s="16" t="s">
        <v>41</v>
      </c>
      <c r="L42" s="16" t="s">
        <v>97</v>
      </c>
      <c r="M42" s="16" t="s">
        <v>34</v>
      </c>
      <c r="N42" s="16" t="s">
        <v>28</v>
      </c>
      <c r="O42" s="78">
        <v>2</v>
      </c>
      <c r="P42" s="78">
        <v>1</v>
      </c>
      <c r="Q42" s="97"/>
      <c r="R42" s="20"/>
      <c r="S42" s="22"/>
      <c r="T42" s="22"/>
      <c r="U42" s="22"/>
      <c r="V42" s="21">
        <v>3267000</v>
      </c>
      <c r="W42" s="21">
        <v>9801000</v>
      </c>
      <c r="X42" s="21">
        <f t="shared" si="2"/>
        <v>10977120.000000002</v>
      </c>
      <c r="Y42" s="16"/>
      <c r="Z42" s="16">
        <v>2013</v>
      </c>
      <c r="AA42" s="16"/>
    </row>
    <row r="43" spans="2:27" s="11" customFormat="1" ht="43.9" customHeight="1" x14ac:dyDescent="0.25">
      <c r="B43" s="33" t="s">
        <v>136</v>
      </c>
      <c r="C43" s="16" t="s">
        <v>2</v>
      </c>
      <c r="D43" s="16" t="s">
        <v>112</v>
      </c>
      <c r="E43" s="16" t="s">
        <v>113</v>
      </c>
      <c r="F43" s="16" t="s">
        <v>114</v>
      </c>
      <c r="G43" s="16" t="s">
        <v>115</v>
      </c>
      <c r="H43" s="16" t="s">
        <v>3</v>
      </c>
      <c r="I43" s="16">
        <v>0</v>
      </c>
      <c r="J43" s="16" t="s">
        <v>116</v>
      </c>
      <c r="K43" s="16" t="s">
        <v>41</v>
      </c>
      <c r="L43" s="16" t="s">
        <v>117</v>
      </c>
      <c r="M43" s="16" t="s">
        <v>118</v>
      </c>
      <c r="N43" s="16" t="s">
        <v>28</v>
      </c>
      <c r="O43" s="78">
        <v>1700</v>
      </c>
      <c r="P43" s="78"/>
      <c r="Q43" s="97"/>
      <c r="R43" s="20"/>
      <c r="S43" s="22"/>
      <c r="T43" s="22"/>
      <c r="U43" s="22"/>
      <c r="V43" s="21">
        <v>1824.15</v>
      </c>
      <c r="W43" s="21">
        <v>3101055</v>
      </c>
      <c r="X43" s="21">
        <f t="shared" si="2"/>
        <v>3473181.6000000006</v>
      </c>
      <c r="Y43" s="16"/>
      <c r="Z43" s="16">
        <v>2013</v>
      </c>
      <c r="AA43" s="83" t="s">
        <v>350</v>
      </c>
    </row>
    <row r="44" spans="2:27" s="11" customFormat="1" ht="43.9" customHeight="1" x14ac:dyDescent="0.25">
      <c r="B44" s="33" t="s">
        <v>137</v>
      </c>
      <c r="C44" s="16" t="s">
        <v>2</v>
      </c>
      <c r="D44" s="16" t="s">
        <v>119</v>
      </c>
      <c r="E44" s="16" t="s">
        <v>120</v>
      </c>
      <c r="F44" s="16" t="s">
        <v>121</v>
      </c>
      <c r="G44" s="16" t="s">
        <v>122</v>
      </c>
      <c r="H44" s="16" t="s">
        <v>3</v>
      </c>
      <c r="I44" s="16">
        <v>0</v>
      </c>
      <c r="J44" s="16" t="s">
        <v>116</v>
      </c>
      <c r="K44" s="16" t="s">
        <v>41</v>
      </c>
      <c r="L44" s="16" t="s">
        <v>117</v>
      </c>
      <c r="M44" s="16" t="s">
        <v>118</v>
      </c>
      <c r="N44" s="16" t="s">
        <v>28</v>
      </c>
      <c r="O44" s="78">
        <v>50</v>
      </c>
      <c r="P44" s="78"/>
      <c r="Q44" s="97"/>
      <c r="R44" s="20"/>
      <c r="S44" s="22"/>
      <c r="T44" s="22"/>
      <c r="U44" s="22"/>
      <c r="V44" s="21">
        <v>19161.25</v>
      </c>
      <c r="W44" s="21">
        <v>958062.5</v>
      </c>
      <c r="X44" s="21">
        <f t="shared" si="2"/>
        <v>1073030</v>
      </c>
      <c r="Y44" s="16"/>
      <c r="Z44" s="16">
        <v>2013</v>
      </c>
      <c r="AA44" s="83" t="s">
        <v>350</v>
      </c>
    </row>
    <row r="45" spans="2:27" s="11" customFormat="1" ht="43.9" customHeight="1" x14ac:dyDescent="0.25">
      <c r="B45" s="33" t="s">
        <v>138</v>
      </c>
      <c r="C45" s="16" t="s">
        <v>2</v>
      </c>
      <c r="D45" s="16" t="s">
        <v>44</v>
      </c>
      <c r="E45" s="16" t="s">
        <v>45</v>
      </c>
      <c r="F45" s="16" t="s">
        <v>46</v>
      </c>
      <c r="G45" s="16" t="s">
        <v>123</v>
      </c>
      <c r="H45" s="16" t="s">
        <v>3</v>
      </c>
      <c r="I45" s="16">
        <v>0</v>
      </c>
      <c r="J45" s="16" t="s">
        <v>1014</v>
      </c>
      <c r="K45" s="16" t="s">
        <v>124</v>
      </c>
      <c r="L45" s="16" t="s">
        <v>4</v>
      </c>
      <c r="M45" s="16" t="s">
        <v>49</v>
      </c>
      <c r="N45" s="16" t="s">
        <v>28</v>
      </c>
      <c r="O45" s="78"/>
      <c r="P45" s="78">
        <v>5</v>
      </c>
      <c r="Q45" s="97"/>
      <c r="R45" s="20"/>
      <c r="S45" s="22"/>
      <c r="T45" s="22"/>
      <c r="U45" s="22"/>
      <c r="V45" s="21">
        <v>18636000</v>
      </c>
      <c r="W45" s="21">
        <v>93180000</v>
      </c>
      <c r="X45" s="21">
        <f t="shared" si="2"/>
        <v>104361600.00000001</v>
      </c>
      <c r="Y45" s="16"/>
      <c r="Z45" s="16">
        <v>2013</v>
      </c>
      <c r="AA45" s="83" t="s">
        <v>350</v>
      </c>
    </row>
    <row r="46" spans="2:27" s="11" customFormat="1" ht="43.9" customHeight="1" x14ac:dyDescent="0.25">
      <c r="B46" s="33" t="s">
        <v>84</v>
      </c>
      <c r="C46" s="16" t="s">
        <v>2</v>
      </c>
      <c r="D46" s="16" t="s">
        <v>30</v>
      </c>
      <c r="E46" s="16" t="s">
        <v>31</v>
      </c>
      <c r="F46" s="16" t="s">
        <v>32</v>
      </c>
      <c r="G46" s="16" t="s">
        <v>166</v>
      </c>
      <c r="H46" s="16" t="s">
        <v>95</v>
      </c>
      <c r="I46" s="16">
        <v>0</v>
      </c>
      <c r="J46" s="16" t="s">
        <v>1017</v>
      </c>
      <c r="K46" s="16" t="s">
        <v>125</v>
      </c>
      <c r="L46" s="16" t="s">
        <v>4</v>
      </c>
      <c r="M46" s="16" t="s">
        <v>126</v>
      </c>
      <c r="N46" s="16" t="s">
        <v>28</v>
      </c>
      <c r="O46" s="16">
        <v>0</v>
      </c>
      <c r="P46" s="16">
        <v>0</v>
      </c>
      <c r="Q46" s="91"/>
      <c r="R46" s="21"/>
      <c r="S46" s="94"/>
      <c r="T46" s="94"/>
      <c r="U46" s="94"/>
      <c r="V46" s="21">
        <v>0</v>
      </c>
      <c r="W46" s="21">
        <v>0</v>
      </c>
      <c r="X46" s="21">
        <v>0</v>
      </c>
      <c r="Y46" s="16"/>
      <c r="Z46" s="16">
        <v>2013</v>
      </c>
      <c r="AA46" s="16" t="s">
        <v>1294</v>
      </c>
    </row>
    <row r="47" spans="2:27" s="11" customFormat="1" ht="43.9" customHeight="1" x14ac:dyDescent="0.25">
      <c r="B47" s="33" t="s">
        <v>1293</v>
      </c>
      <c r="C47" s="16" t="s">
        <v>2</v>
      </c>
      <c r="D47" s="16" t="s">
        <v>30</v>
      </c>
      <c r="E47" s="16" t="s">
        <v>31</v>
      </c>
      <c r="F47" s="16" t="s">
        <v>32</v>
      </c>
      <c r="G47" s="16" t="s">
        <v>166</v>
      </c>
      <c r="H47" s="16" t="s">
        <v>95</v>
      </c>
      <c r="I47" s="16">
        <v>0</v>
      </c>
      <c r="J47" s="16" t="s">
        <v>1017</v>
      </c>
      <c r="K47" s="16" t="s">
        <v>125</v>
      </c>
      <c r="L47" s="16" t="s">
        <v>4</v>
      </c>
      <c r="M47" s="16" t="s">
        <v>126</v>
      </c>
      <c r="N47" s="16" t="s">
        <v>28</v>
      </c>
      <c r="O47" s="16">
        <v>0</v>
      </c>
      <c r="P47" s="16">
        <v>3</v>
      </c>
      <c r="Q47" s="91"/>
      <c r="R47" s="21"/>
      <c r="S47" s="94"/>
      <c r="T47" s="94"/>
      <c r="U47" s="94"/>
      <c r="V47" s="21">
        <v>27485000</v>
      </c>
      <c r="W47" s="21">
        <v>82455000</v>
      </c>
      <c r="X47" s="21">
        <f t="shared" ref="X47" si="3">W47*1.12</f>
        <v>92349600.000000015</v>
      </c>
      <c r="Y47" s="16"/>
      <c r="Z47" s="16">
        <v>2013</v>
      </c>
      <c r="AA47" s="16"/>
    </row>
    <row r="48" spans="2:27" s="11" customFormat="1" ht="43.9" customHeight="1" x14ac:dyDescent="0.25">
      <c r="B48" s="33" t="s">
        <v>1383</v>
      </c>
      <c r="C48" s="16" t="s">
        <v>2</v>
      </c>
      <c r="D48" s="16" t="s">
        <v>66</v>
      </c>
      <c r="E48" s="16" t="s">
        <v>986</v>
      </c>
      <c r="F48" s="16" t="s">
        <v>987</v>
      </c>
      <c r="G48" s="16" t="s">
        <v>1393</v>
      </c>
      <c r="H48" s="16" t="s">
        <v>95</v>
      </c>
      <c r="I48" s="16">
        <v>0</v>
      </c>
      <c r="J48" s="16" t="s">
        <v>500</v>
      </c>
      <c r="K48" s="16" t="s">
        <v>41</v>
      </c>
      <c r="L48" s="16" t="s">
        <v>4</v>
      </c>
      <c r="M48" s="16" t="s">
        <v>1391</v>
      </c>
      <c r="N48" s="16" t="s">
        <v>1392</v>
      </c>
      <c r="O48" s="16"/>
      <c r="P48" s="16">
        <v>0</v>
      </c>
      <c r="Q48" s="91">
        <v>2315</v>
      </c>
      <c r="R48" s="21"/>
      <c r="S48" s="94"/>
      <c r="T48" s="94"/>
      <c r="U48" s="94"/>
      <c r="V48" s="21">
        <v>9975</v>
      </c>
      <c r="W48" s="21">
        <v>23092125</v>
      </c>
      <c r="X48" s="21">
        <f t="shared" si="2"/>
        <v>25863180.000000004</v>
      </c>
      <c r="Y48" s="16"/>
      <c r="Z48" s="16">
        <v>2014</v>
      </c>
      <c r="AA48" s="16"/>
    </row>
    <row r="49" spans="2:28" s="11" customFormat="1" ht="43.9" customHeight="1" x14ac:dyDescent="0.25">
      <c r="B49" s="33" t="s">
        <v>1384</v>
      </c>
      <c r="C49" s="16" t="s">
        <v>2</v>
      </c>
      <c r="D49" s="16" t="s">
        <v>66</v>
      </c>
      <c r="E49" s="16" t="s">
        <v>986</v>
      </c>
      <c r="F49" s="16" t="s">
        <v>987</v>
      </c>
      <c r="G49" s="16" t="s">
        <v>1394</v>
      </c>
      <c r="H49" s="16" t="s">
        <v>95</v>
      </c>
      <c r="I49" s="16">
        <v>0</v>
      </c>
      <c r="J49" s="16" t="s">
        <v>500</v>
      </c>
      <c r="K49" s="16" t="s">
        <v>41</v>
      </c>
      <c r="L49" s="16" t="s">
        <v>4</v>
      </c>
      <c r="M49" s="16" t="s">
        <v>1391</v>
      </c>
      <c r="N49" s="16" t="s">
        <v>1392</v>
      </c>
      <c r="O49" s="16"/>
      <c r="P49" s="16">
        <v>0</v>
      </c>
      <c r="Q49" s="91">
        <v>2854</v>
      </c>
      <c r="R49" s="21"/>
      <c r="S49" s="94"/>
      <c r="T49" s="94"/>
      <c r="U49" s="94"/>
      <c r="V49" s="21">
        <v>10475</v>
      </c>
      <c r="W49" s="21">
        <v>29895650</v>
      </c>
      <c r="X49" s="21">
        <f t="shared" si="2"/>
        <v>33483128.000000004</v>
      </c>
      <c r="Y49" s="16"/>
      <c r="Z49" s="16">
        <v>2014</v>
      </c>
      <c r="AA49" s="16"/>
    </row>
    <row r="50" spans="2:28" s="11" customFormat="1" ht="43.9" customHeight="1" x14ac:dyDescent="0.25">
      <c r="B50" s="33" t="s">
        <v>1487</v>
      </c>
      <c r="C50" s="16" t="s">
        <v>2</v>
      </c>
      <c r="D50" s="16" t="s">
        <v>1150</v>
      </c>
      <c r="E50" s="33" t="s">
        <v>1151</v>
      </c>
      <c r="F50" s="33" t="s">
        <v>1152</v>
      </c>
      <c r="G50" s="16" t="s">
        <v>1488</v>
      </c>
      <c r="H50" s="16" t="s">
        <v>95</v>
      </c>
      <c r="I50" s="16">
        <v>0</v>
      </c>
      <c r="J50" s="16" t="s">
        <v>1015</v>
      </c>
      <c r="K50" s="16" t="s">
        <v>41</v>
      </c>
      <c r="L50" s="16" t="s">
        <v>4</v>
      </c>
      <c r="M50" s="271" t="s">
        <v>1489</v>
      </c>
      <c r="N50" s="33" t="s">
        <v>35</v>
      </c>
      <c r="O50" s="16"/>
      <c r="P50" s="16">
        <v>0</v>
      </c>
      <c r="Q50" s="91">
        <v>1</v>
      </c>
      <c r="R50" s="21"/>
      <c r="S50" s="94"/>
      <c r="T50" s="94"/>
      <c r="U50" s="94"/>
      <c r="V50" s="21">
        <v>46250000</v>
      </c>
      <c r="W50" s="21">
        <v>46250000</v>
      </c>
      <c r="X50" s="21">
        <f t="shared" ref="X50" si="4">W50*1.12</f>
        <v>51800000.000000007</v>
      </c>
      <c r="Y50" s="16"/>
      <c r="Z50" s="16">
        <v>2014</v>
      </c>
      <c r="AA50" s="16"/>
    </row>
    <row r="51" spans="2:28" s="125" customFormat="1" ht="48" customHeight="1" x14ac:dyDescent="0.25">
      <c r="B51" s="33" t="s">
        <v>1571</v>
      </c>
      <c r="C51" s="213" t="s">
        <v>2</v>
      </c>
      <c r="D51" s="262" t="s">
        <v>1150</v>
      </c>
      <c r="E51" s="262" t="s">
        <v>1151</v>
      </c>
      <c r="F51" s="262" t="s">
        <v>1152</v>
      </c>
      <c r="G51" s="262" t="s">
        <v>79</v>
      </c>
      <c r="H51" s="185" t="s">
        <v>95</v>
      </c>
      <c r="I51" s="185">
        <v>0</v>
      </c>
      <c r="J51" s="185" t="s">
        <v>535</v>
      </c>
      <c r="K51" s="181" t="s">
        <v>1570</v>
      </c>
      <c r="L51" s="185" t="s">
        <v>1572</v>
      </c>
      <c r="M51" s="187" t="s">
        <v>1117</v>
      </c>
      <c r="N51" s="33" t="s">
        <v>35</v>
      </c>
      <c r="O51" s="242"/>
      <c r="P51" s="144"/>
      <c r="Q51" s="395">
        <v>1</v>
      </c>
      <c r="R51" s="395">
        <v>1</v>
      </c>
      <c r="S51" s="263">
        <v>1</v>
      </c>
      <c r="T51" s="197"/>
      <c r="U51" s="302"/>
      <c r="V51" s="263">
        <v>134402500</v>
      </c>
      <c r="W51" s="258">
        <v>403207500</v>
      </c>
      <c r="X51" s="192">
        <f t="shared" ref="X51:X58" si="5">W51*1.12</f>
        <v>451592400.00000006</v>
      </c>
      <c r="Y51" s="143"/>
      <c r="Z51" s="86">
        <v>2015</v>
      </c>
      <c r="AA51" s="241"/>
      <c r="AB51" s="145"/>
    </row>
    <row r="52" spans="2:28" s="11" customFormat="1" ht="43.9" customHeight="1" x14ac:dyDescent="0.25">
      <c r="B52" s="33" t="s">
        <v>2076</v>
      </c>
      <c r="C52" s="16" t="s">
        <v>2</v>
      </c>
      <c r="D52" s="83" t="s">
        <v>1907</v>
      </c>
      <c r="E52" s="83" t="s">
        <v>1908</v>
      </c>
      <c r="F52" s="83" t="s">
        <v>1909</v>
      </c>
      <c r="G52" s="83" t="s">
        <v>2549</v>
      </c>
      <c r="H52" s="16" t="s">
        <v>3</v>
      </c>
      <c r="I52" s="33">
        <v>100</v>
      </c>
      <c r="J52" s="33" t="s">
        <v>2551</v>
      </c>
      <c r="K52" s="33" t="s">
        <v>2435</v>
      </c>
      <c r="L52" s="17" t="s">
        <v>117</v>
      </c>
      <c r="M52" s="83" t="s">
        <v>2418</v>
      </c>
      <c r="N52" s="17" t="s">
        <v>28</v>
      </c>
      <c r="O52" s="212"/>
      <c r="P52" s="212"/>
      <c r="Q52" s="14"/>
      <c r="R52" s="14">
        <v>0</v>
      </c>
      <c r="S52" s="212">
        <v>0</v>
      </c>
      <c r="T52" s="212">
        <v>0</v>
      </c>
      <c r="U52" s="212"/>
      <c r="V52" s="14">
        <v>0</v>
      </c>
      <c r="W52" s="20">
        <v>0</v>
      </c>
      <c r="X52" s="14">
        <f t="shared" si="5"/>
        <v>0</v>
      </c>
      <c r="Y52" s="33" t="s">
        <v>1911</v>
      </c>
      <c r="Z52" s="33">
        <v>2015</v>
      </c>
      <c r="AA52" s="33" t="s">
        <v>2917</v>
      </c>
    </row>
    <row r="53" spans="2:28" s="11" customFormat="1" ht="43.9" customHeight="1" x14ac:dyDescent="0.25">
      <c r="B53" s="33" t="s">
        <v>2915</v>
      </c>
      <c r="C53" s="16" t="s">
        <v>2</v>
      </c>
      <c r="D53" s="83" t="s">
        <v>1907</v>
      </c>
      <c r="E53" s="83" t="s">
        <v>1908</v>
      </c>
      <c r="F53" s="83" t="s">
        <v>1909</v>
      </c>
      <c r="G53" s="83" t="s">
        <v>3052</v>
      </c>
      <c r="H53" s="16" t="s">
        <v>3</v>
      </c>
      <c r="I53" s="33">
        <v>50</v>
      </c>
      <c r="J53" s="33" t="s">
        <v>1016</v>
      </c>
      <c r="K53" s="33" t="s">
        <v>2435</v>
      </c>
      <c r="L53" s="17" t="s">
        <v>117</v>
      </c>
      <c r="M53" s="83" t="s">
        <v>3053</v>
      </c>
      <c r="N53" s="17" t="s">
        <v>28</v>
      </c>
      <c r="O53" s="212"/>
      <c r="P53" s="212"/>
      <c r="Q53" s="14"/>
      <c r="R53" s="14">
        <v>1400</v>
      </c>
      <c r="S53" s="212">
        <v>1400</v>
      </c>
      <c r="T53" s="212">
        <v>1400</v>
      </c>
      <c r="U53" s="212"/>
      <c r="V53" s="14">
        <v>48776</v>
      </c>
      <c r="W53" s="20">
        <v>204859200</v>
      </c>
      <c r="X53" s="14">
        <f>W53*1.12</f>
        <v>229442304.00000003</v>
      </c>
      <c r="Y53" s="33" t="s">
        <v>1911</v>
      </c>
      <c r="Z53" s="33">
        <v>2015</v>
      </c>
      <c r="AA53" s="33"/>
    </row>
    <row r="54" spans="2:28" s="11" customFormat="1" ht="43.9" customHeight="1" x14ac:dyDescent="0.25">
      <c r="B54" s="33" t="s">
        <v>2077</v>
      </c>
      <c r="C54" s="16" t="s">
        <v>2</v>
      </c>
      <c r="D54" s="83" t="s">
        <v>1907</v>
      </c>
      <c r="E54" s="83" t="s">
        <v>1908</v>
      </c>
      <c r="F54" s="83" t="s">
        <v>1909</v>
      </c>
      <c r="G54" s="83" t="s">
        <v>2550</v>
      </c>
      <c r="H54" s="16" t="s">
        <v>3</v>
      </c>
      <c r="I54" s="33">
        <v>100</v>
      </c>
      <c r="J54" s="33" t="s">
        <v>2551</v>
      </c>
      <c r="K54" s="33" t="s">
        <v>2435</v>
      </c>
      <c r="L54" s="17" t="s">
        <v>117</v>
      </c>
      <c r="M54" s="83" t="s">
        <v>2418</v>
      </c>
      <c r="N54" s="17" t="s">
        <v>28</v>
      </c>
      <c r="O54" s="212"/>
      <c r="P54" s="212"/>
      <c r="Q54" s="14"/>
      <c r="R54" s="21">
        <v>0</v>
      </c>
      <c r="S54" s="121">
        <v>0</v>
      </c>
      <c r="T54" s="121">
        <v>0</v>
      </c>
      <c r="U54" s="121"/>
      <c r="V54" s="14">
        <v>0</v>
      </c>
      <c r="W54" s="20">
        <v>0</v>
      </c>
      <c r="X54" s="14">
        <f t="shared" si="5"/>
        <v>0</v>
      </c>
      <c r="Y54" s="33" t="s">
        <v>1911</v>
      </c>
      <c r="Z54" s="33">
        <v>2015</v>
      </c>
      <c r="AA54" s="33" t="s">
        <v>2918</v>
      </c>
    </row>
    <row r="55" spans="2:28" s="11" customFormat="1" ht="43.9" customHeight="1" x14ac:dyDescent="0.25">
      <c r="B55" s="33" t="s">
        <v>2916</v>
      </c>
      <c r="C55" s="16" t="s">
        <v>2</v>
      </c>
      <c r="D55" s="83" t="s">
        <v>1907</v>
      </c>
      <c r="E55" s="83" t="s">
        <v>1908</v>
      </c>
      <c r="F55" s="83" t="s">
        <v>1909</v>
      </c>
      <c r="G55" s="83" t="s">
        <v>2550</v>
      </c>
      <c r="H55" s="16" t="s">
        <v>3</v>
      </c>
      <c r="I55" s="33">
        <v>50</v>
      </c>
      <c r="J55" s="33" t="s">
        <v>1016</v>
      </c>
      <c r="K55" s="33" t="s">
        <v>2435</v>
      </c>
      <c r="L55" s="17" t="s">
        <v>117</v>
      </c>
      <c r="M55" s="83" t="s">
        <v>3053</v>
      </c>
      <c r="N55" s="17" t="s">
        <v>28</v>
      </c>
      <c r="O55" s="212"/>
      <c r="P55" s="212"/>
      <c r="Q55" s="14"/>
      <c r="R55" s="121">
        <v>0</v>
      </c>
      <c r="S55" s="121">
        <v>0</v>
      </c>
      <c r="T55" s="121">
        <v>0</v>
      </c>
      <c r="U55" s="121"/>
      <c r="V55" s="14">
        <v>0</v>
      </c>
      <c r="W55" s="20">
        <v>0</v>
      </c>
      <c r="X55" s="14">
        <f>W55*1.12</f>
        <v>0</v>
      </c>
      <c r="Y55" s="33" t="s">
        <v>1911</v>
      </c>
      <c r="Z55" s="33">
        <v>2015</v>
      </c>
      <c r="AA55" s="33" t="s">
        <v>3075</v>
      </c>
    </row>
    <row r="56" spans="2:28" s="11" customFormat="1" ht="43.9" customHeight="1" x14ac:dyDescent="0.25">
      <c r="B56" s="33" t="s">
        <v>3074</v>
      </c>
      <c r="C56" s="16" t="s">
        <v>2</v>
      </c>
      <c r="D56" s="83" t="s">
        <v>1907</v>
      </c>
      <c r="E56" s="83" t="s">
        <v>1908</v>
      </c>
      <c r="F56" s="83" t="s">
        <v>1909</v>
      </c>
      <c r="G56" s="83" t="s">
        <v>2550</v>
      </c>
      <c r="H56" s="16" t="s">
        <v>3</v>
      </c>
      <c r="I56" s="33">
        <v>50</v>
      </c>
      <c r="J56" s="33" t="s">
        <v>1016</v>
      </c>
      <c r="K56" s="33" t="s">
        <v>2435</v>
      </c>
      <c r="L56" s="17" t="s">
        <v>117</v>
      </c>
      <c r="M56" s="83" t="s">
        <v>3053</v>
      </c>
      <c r="N56" s="17" t="s">
        <v>28</v>
      </c>
      <c r="O56" s="212"/>
      <c r="P56" s="212"/>
      <c r="Q56" s="14"/>
      <c r="R56" s="121">
        <v>360</v>
      </c>
      <c r="S56" s="121">
        <v>360</v>
      </c>
      <c r="T56" s="121">
        <v>360</v>
      </c>
      <c r="U56" s="121"/>
      <c r="V56" s="14">
        <v>48777</v>
      </c>
      <c r="W56" s="20">
        <v>52679160</v>
      </c>
      <c r="X56" s="14">
        <f>W56*1.12</f>
        <v>59000659.200000003</v>
      </c>
      <c r="Y56" s="33" t="s">
        <v>1911</v>
      </c>
      <c r="Z56" s="33">
        <v>2015</v>
      </c>
      <c r="AA56" s="15"/>
    </row>
    <row r="57" spans="2:28" s="11" customFormat="1" ht="43.9" customHeight="1" x14ac:dyDescent="0.25">
      <c r="B57" s="33" t="s">
        <v>2078</v>
      </c>
      <c r="C57" s="16" t="s">
        <v>2</v>
      </c>
      <c r="D57" s="83" t="s">
        <v>1915</v>
      </c>
      <c r="E57" s="83" t="s">
        <v>1916</v>
      </c>
      <c r="F57" s="83" t="s">
        <v>1917</v>
      </c>
      <c r="G57" s="83" t="s">
        <v>2603</v>
      </c>
      <c r="H57" s="16" t="s">
        <v>3</v>
      </c>
      <c r="I57" s="33">
        <v>50</v>
      </c>
      <c r="J57" s="33" t="s">
        <v>2183</v>
      </c>
      <c r="K57" s="33" t="s">
        <v>2477</v>
      </c>
      <c r="L57" s="17" t="s">
        <v>117</v>
      </c>
      <c r="M57" s="83" t="s">
        <v>2607</v>
      </c>
      <c r="N57" s="17" t="s">
        <v>35</v>
      </c>
      <c r="O57" s="212"/>
      <c r="P57" s="212"/>
      <c r="Q57" s="14"/>
      <c r="R57" s="14">
        <v>0</v>
      </c>
      <c r="S57" s="212">
        <v>0</v>
      </c>
      <c r="T57" s="212">
        <v>0</v>
      </c>
      <c r="U57" s="212"/>
      <c r="V57" s="14">
        <v>0</v>
      </c>
      <c r="W57" s="20">
        <v>0</v>
      </c>
      <c r="X57" s="14">
        <f t="shared" si="5"/>
        <v>0</v>
      </c>
      <c r="Y57" s="33" t="s">
        <v>1911</v>
      </c>
      <c r="Z57" s="33">
        <v>2015</v>
      </c>
      <c r="AA57" s="33" t="s">
        <v>2911</v>
      </c>
    </row>
    <row r="58" spans="2:28" s="11" customFormat="1" ht="43.9" customHeight="1" x14ac:dyDescent="0.25">
      <c r="B58" s="33" t="s">
        <v>2907</v>
      </c>
      <c r="C58" s="16" t="s">
        <v>2</v>
      </c>
      <c r="D58" s="83" t="s">
        <v>1915</v>
      </c>
      <c r="E58" s="83" t="s">
        <v>1916</v>
      </c>
      <c r="F58" s="83" t="s">
        <v>1917</v>
      </c>
      <c r="G58" s="83" t="s">
        <v>2603</v>
      </c>
      <c r="H58" s="16" t="s">
        <v>3</v>
      </c>
      <c r="I58" s="33">
        <v>50</v>
      </c>
      <c r="J58" s="33" t="s">
        <v>1015</v>
      </c>
      <c r="K58" s="33" t="s">
        <v>2477</v>
      </c>
      <c r="L58" s="17" t="s">
        <v>117</v>
      </c>
      <c r="M58" s="83" t="s">
        <v>2607</v>
      </c>
      <c r="N58" s="17" t="s">
        <v>35</v>
      </c>
      <c r="O58" s="212"/>
      <c r="P58" s="212"/>
      <c r="Q58" s="14"/>
      <c r="R58" s="14">
        <v>104</v>
      </c>
      <c r="S58" s="212">
        <v>104</v>
      </c>
      <c r="T58" s="212">
        <v>105</v>
      </c>
      <c r="U58" s="212"/>
      <c r="V58" s="14">
        <v>60140.079999999994</v>
      </c>
      <c r="W58" s="20">
        <v>18823845.039999999</v>
      </c>
      <c r="X58" s="14">
        <f t="shared" si="5"/>
        <v>21082706.444800001</v>
      </c>
      <c r="Y58" s="33" t="s">
        <v>1911</v>
      </c>
      <c r="Z58" s="33">
        <v>2015</v>
      </c>
      <c r="AA58" s="33"/>
    </row>
    <row r="59" spans="2:28" s="11" customFormat="1" ht="43.9" customHeight="1" x14ac:dyDescent="0.25">
      <c r="B59" s="33" t="s">
        <v>2079</v>
      </c>
      <c r="C59" s="16" t="s">
        <v>2</v>
      </c>
      <c r="D59" s="83" t="s">
        <v>1919</v>
      </c>
      <c r="E59" s="83" t="s">
        <v>1916</v>
      </c>
      <c r="F59" s="83" t="s">
        <v>1920</v>
      </c>
      <c r="G59" s="83" t="s">
        <v>2604</v>
      </c>
      <c r="H59" s="16" t="s">
        <v>3</v>
      </c>
      <c r="I59" s="33">
        <v>50</v>
      </c>
      <c r="J59" s="33" t="s">
        <v>2183</v>
      </c>
      <c r="K59" s="33" t="s">
        <v>2477</v>
      </c>
      <c r="L59" s="17" t="s">
        <v>117</v>
      </c>
      <c r="M59" s="83" t="s">
        <v>2607</v>
      </c>
      <c r="N59" s="17" t="s">
        <v>35</v>
      </c>
      <c r="O59" s="212"/>
      <c r="P59" s="212"/>
      <c r="Q59" s="14"/>
      <c r="R59" s="21">
        <v>0</v>
      </c>
      <c r="S59" s="121">
        <v>0</v>
      </c>
      <c r="T59" s="121">
        <v>0</v>
      </c>
      <c r="U59" s="121"/>
      <c r="V59" s="14">
        <v>0</v>
      </c>
      <c r="W59" s="20">
        <v>0</v>
      </c>
      <c r="X59" s="14">
        <f t="shared" ref="X59" si="6">W59*1.12</f>
        <v>0</v>
      </c>
      <c r="Y59" s="33" t="s">
        <v>1911</v>
      </c>
      <c r="Z59" s="33">
        <v>2015</v>
      </c>
      <c r="AA59" s="33" t="s">
        <v>2912</v>
      </c>
    </row>
    <row r="60" spans="2:28" s="11" customFormat="1" ht="43.9" customHeight="1" x14ac:dyDescent="0.25">
      <c r="B60" s="33" t="s">
        <v>2908</v>
      </c>
      <c r="C60" s="16" t="s">
        <v>2</v>
      </c>
      <c r="D60" s="83" t="s">
        <v>1919</v>
      </c>
      <c r="E60" s="83" t="s">
        <v>1916</v>
      </c>
      <c r="F60" s="83" t="s">
        <v>1920</v>
      </c>
      <c r="G60" s="83" t="s">
        <v>2604</v>
      </c>
      <c r="H60" s="16" t="s">
        <v>3</v>
      </c>
      <c r="I60" s="33">
        <v>50</v>
      </c>
      <c r="J60" s="33" t="s">
        <v>1015</v>
      </c>
      <c r="K60" s="33" t="s">
        <v>2477</v>
      </c>
      <c r="L60" s="17" t="s">
        <v>117</v>
      </c>
      <c r="M60" s="83" t="s">
        <v>2607</v>
      </c>
      <c r="N60" s="17" t="s">
        <v>35</v>
      </c>
      <c r="O60" s="212"/>
      <c r="P60" s="212"/>
      <c r="Q60" s="14"/>
      <c r="R60" s="21">
        <v>164</v>
      </c>
      <c r="S60" s="121">
        <v>164</v>
      </c>
      <c r="T60" s="121">
        <v>165</v>
      </c>
      <c r="U60" s="121"/>
      <c r="V60" s="14">
        <v>64780.65</v>
      </c>
      <c r="W60" s="20">
        <v>31936860.449999999</v>
      </c>
      <c r="X60" s="14">
        <f t="shared" ref="X60:X67" si="7">W60*1.12</f>
        <v>35769283.704000004</v>
      </c>
      <c r="Y60" s="33" t="s">
        <v>1911</v>
      </c>
      <c r="Z60" s="33">
        <v>2015</v>
      </c>
      <c r="AA60" s="33"/>
    </row>
    <row r="61" spans="2:28" s="11" customFormat="1" ht="43.9" customHeight="1" x14ac:dyDescent="0.25">
      <c r="B61" s="33" t="s">
        <v>2080</v>
      </c>
      <c r="C61" s="16" t="s">
        <v>2</v>
      </c>
      <c r="D61" s="83" t="s">
        <v>1915</v>
      </c>
      <c r="E61" s="83" t="s">
        <v>1916</v>
      </c>
      <c r="F61" s="83" t="s">
        <v>1917</v>
      </c>
      <c r="G61" s="83" t="s">
        <v>2605</v>
      </c>
      <c r="H61" s="16" t="s">
        <v>3</v>
      </c>
      <c r="I61" s="33">
        <v>50</v>
      </c>
      <c r="J61" s="33" t="s">
        <v>2183</v>
      </c>
      <c r="K61" s="33" t="s">
        <v>2477</v>
      </c>
      <c r="L61" s="17" t="s">
        <v>117</v>
      </c>
      <c r="M61" s="83" t="s">
        <v>2607</v>
      </c>
      <c r="N61" s="17" t="s">
        <v>35</v>
      </c>
      <c r="O61" s="212"/>
      <c r="P61" s="212"/>
      <c r="Q61" s="14"/>
      <c r="R61" s="21">
        <v>0</v>
      </c>
      <c r="S61" s="121">
        <v>0</v>
      </c>
      <c r="T61" s="121">
        <v>0</v>
      </c>
      <c r="U61" s="121"/>
      <c r="V61" s="14">
        <v>0</v>
      </c>
      <c r="W61" s="20">
        <v>0</v>
      </c>
      <c r="X61" s="14">
        <f t="shared" ref="X61" si="8">W61*1.12</f>
        <v>0</v>
      </c>
      <c r="Y61" s="33" t="s">
        <v>1911</v>
      </c>
      <c r="Z61" s="33">
        <v>2015</v>
      </c>
      <c r="AA61" s="33" t="s">
        <v>2913</v>
      </c>
    </row>
    <row r="62" spans="2:28" s="11" customFormat="1" ht="43.9" customHeight="1" x14ac:dyDescent="0.25">
      <c r="B62" s="33" t="s">
        <v>2909</v>
      </c>
      <c r="C62" s="16" t="s">
        <v>2</v>
      </c>
      <c r="D62" s="83" t="s">
        <v>1915</v>
      </c>
      <c r="E62" s="83" t="s">
        <v>1916</v>
      </c>
      <c r="F62" s="83" t="s">
        <v>1917</v>
      </c>
      <c r="G62" s="83" t="s">
        <v>2605</v>
      </c>
      <c r="H62" s="16" t="s">
        <v>3</v>
      </c>
      <c r="I62" s="33">
        <v>50</v>
      </c>
      <c r="J62" s="33" t="s">
        <v>1015</v>
      </c>
      <c r="K62" s="33" t="s">
        <v>2477</v>
      </c>
      <c r="L62" s="17" t="s">
        <v>117</v>
      </c>
      <c r="M62" s="83" t="s">
        <v>2607</v>
      </c>
      <c r="N62" s="17" t="s">
        <v>35</v>
      </c>
      <c r="O62" s="212"/>
      <c r="P62" s="212"/>
      <c r="Q62" s="14"/>
      <c r="R62" s="21">
        <v>36</v>
      </c>
      <c r="S62" s="121">
        <v>36</v>
      </c>
      <c r="T62" s="121">
        <v>37</v>
      </c>
      <c r="U62" s="121"/>
      <c r="V62" s="14">
        <v>60140.079999999994</v>
      </c>
      <c r="W62" s="20">
        <v>6555268.7199999997</v>
      </c>
      <c r="X62" s="14">
        <f t="shared" si="7"/>
        <v>7341900.9664000003</v>
      </c>
      <c r="Y62" s="33" t="s">
        <v>1911</v>
      </c>
      <c r="Z62" s="33">
        <v>2015</v>
      </c>
      <c r="AA62" s="33"/>
    </row>
    <row r="63" spans="2:28" s="11" customFormat="1" ht="43.9" customHeight="1" x14ac:dyDescent="0.25">
      <c r="B63" s="33" t="s">
        <v>2081</v>
      </c>
      <c r="C63" s="16" t="s">
        <v>2</v>
      </c>
      <c r="D63" s="83" t="s">
        <v>1919</v>
      </c>
      <c r="E63" s="83" t="s">
        <v>1916</v>
      </c>
      <c r="F63" s="83" t="s">
        <v>1920</v>
      </c>
      <c r="G63" s="83" t="s">
        <v>2606</v>
      </c>
      <c r="H63" s="16" t="s">
        <v>3</v>
      </c>
      <c r="I63" s="33">
        <v>50</v>
      </c>
      <c r="J63" s="33" t="s">
        <v>2183</v>
      </c>
      <c r="K63" s="33" t="s">
        <v>2477</v>
      </c>
      <c r="L63" s="17" t="s">
        <v>117</v>
      </c>
      <c r="M63" s="83" t="s">
        <v>2607</v>
      </c>
      <c r="N63" s="17" t="s">
        <v>35</v>
      </c>
      <c r="O63" s="212"/>
      <c r="P63" s="212"/>
      <c r="Q63" s="14"/>
      <c r="R63" s="21">
        <v>0</v>
      </c>
      <c r="S63" s="121">
        <v>0</v>
      </c>
      <c r="T63" s="121">
        <v>0</v>
      </c>
      <c r="U63" s="121"/>
      <c r="V63" s="14">
        <v>0</v>
      </c>
      <c r="W63" s="20">
        <v>0</v>
      </c>
      <c r="X63" s="14">
        <f t="shared" ref="X63" si="9">W63*1.12</f>
        <v>0</v>
      </c>
      <c r="Y63" s="33" t="s">
        <v>1911</v>
      </c>
      <c r="Z63" s="33">
        <v>2015</v>
      </c>
      <c r="AA63" s="33" t="s">
        <v>2914</v>
      </c>
    </row>
    <row r="64" spans="2:28" s="11" customFormat="1" ht="43.9" customHeight="1" x14ac:dyDescent="0.25">
      <c r="B64" s="33" t="s">
        <v>2910</v>
      </c>
      <c r="C64" s="16" t="s">
        <v>2</v>
      </c>
      <c r="D64" s="83" t="s">
        <v>1919</v>
      </c>
      <c r="E64" s="83" t="s">
        <v>1916</v>
      </c>
      <c r="F64" s="83" t="s">
        <v>1920</v>
      </c>
      <c r="G64" s="83" t="s">
        <v>2606</v>
      </c>
      <c r="H64" s="16" t="s">
        <v>3</v>
      </c>
      <c r="I64" s="33">
        <v>50</v>
      </c>
      <c r="J64" s="33" t="s">
        <v>1015</v>
      </c>
      <c r="K64" s="33" t="s">
        <v>2477</v>
      </c>
      <c r="L64" s="17" t="s">
        <v>117</v>
      </c>
      <c r="M64" s="83" t="s">
        <v>2607</v>
      </c>
      <c r="N64" s="17" t="s">
        <v>35</v>
      </c>
      <c r="O64" s="212"/>
      <c r="P64" s="212"/>
      <c r="Q64" s="14"/>
      <c r="R64" s="21">
        <v>65</v>
      </c>
      <c r="S64" s="121">
        <v>65</v>
      </c>
      <c r="T64" s="121">
        <v>67</v>
      </c>
      <c r="U64" s="121"/>
      <c r="V64" s="14">
        <v>53113.5</v>
      </c>
      <c r="W64" s="20">
        <v>10463359.5</v>
      </c>
      <c r="X64" s="14">
        <f t="shared" si="7"/>
        <v>11718962.640000001</v>
      </c>
      <c r="Y64" s="33" t="s">
        <v>1911</v>
      </c>
      <c r="Z64" s="33">
        <v>2015</v>
      </c>
      <c r="AA64" s="33"/>
    </row>
    <row r="65" spans="2:28" s="11" customFormat="1" ht="43.9" customHeight="1" x14ac:dyDescent="0.25">
      <c r="B65" s="33" t="s">
        <v>2082</v>
      </c>
      <c r="C65" s="16" t="s">
        <v>2</v>
      </c>
      <c r="D65" s="83" t="s">
        <v>1915</v>
      </c>
      <c r="E65" s="83" t="s">
        <v>1916</v>
      </c>
      <c r="F65" s="83" t="s">
        <v>1917</v>
      </c>
      <c r="G65" s="83" t="s">
        <v>1918</v>
      </c>
      <c r="H65" s="16" t="s">
        <v>3</v>
      </c>
      <c r="I65" s="33">
        <v>66</v>
      </c>
      <c r="J65" s="33" t="s">
        <v>2183</v>
      </c>
      <c r="K65" s="33" t="s">
        <v>2477</v>
      </c>
      <c r="L65" s="17" t="s">
        <v>117</v>
      </c>
      <c r="M65" s="83" t="s">
        <v>2607</v>
      </c>
      <c r="N65" s="17" t="s">
        <v>35</v>
      </c>
      <c r="O65" s="212"/>
      <c r="P65" s="212"/>
      <c r="Q65" s="14"/>
      <c r="R65" s="21">
        <v>45</v>
      </c>
      <c r="S65" s="121">
        <v>45</v>
      </c>
      <c r="T65" s="121">
        <v>45</v>
      </c>
      <c r="U65" s="121"/>
      <c r="V65" s="14">
        <v>24774.75</v>
      </c>
      <c r="W65" s="20">
        <v>3344591.25</v>
      </c>
      <c r="X65" s="14">
        <f t="shared" si="7"/>
        <v>3745942.2</v>
      </c>
      <c r="Y65" s="33" t="s">
        <v>1911</v>
      </c>
      <c r="Z65" s="33">
        <v>2015</v>
      </c>
      <c r="AA65" s="15"/>
    </row>
    <row r="66" spans="2:28" s="11" customFormat="1" ht="43.9" customHeight="1" x14ac:dyDescent="0.25">
      <c r="B66" s="33" t="s">
        <v>2083</v>
      </c>
      <c r="C66" s="16" t="s">
        <v>2</v>
      </c>
      <c r="D66" s="83" t="s">
        <v>1919</v>
      </c>
      <c r="E66" s="83" t="s">
        <v>1916</v>
      </c>
      <c r="F66" s="83" t="s">
        <v>1920</v>
      </c>
      <c r="G66" s="83" t="s">
        <v>1921</v>
      </c>
      <c r="H66" s="16" t="s">
        <v>3</v>
      </c>
      <c r="I66" s="33">
        <v>65</v>
      </c>
      <c r="J66" s="33" t="s">
        <v>2183</v>
      </c>
      <c r="K66" s="33" t="s">
        <v>2477</v>
      </c>
      <c r="L66" s="17" t="s">
        <v>117</v>
      </c>
      <c r="M66" s="83" t="s">
        <v>2607</v>
      </c>
      <c r="N66" s="17" t="s">
        <v>35</v>
      </c>
      <c r="O66" s="212"/>
      <c r="P66" s="212"/>
      <c r="Q66" s="14"/>
      <c r="R66" s="21">
        <v>45</v>
      </c>
      <c r="S66" s="121">
        <v>45</v>
      </c>
      <c r="T66" s="121">
        <v>45</v>
      </c>
      <c r="U66" s="121"/>
      <c r="V66" s="14">
        <v>12305.7</v>
      </c>
      <c r="W66" s="20">
        <v>1661269.5</v>
      </c>
      <c r="X66" s="14">
        <f t="shared" si="7"/>
        <v>1860621.84</v>
      </c>
      <c r="Y66" s="33" t="s">
        <v>1911</v>
      </c>
      <c r="Z66" s="33">
        <v>2015</v>
      </c>
      <c r="AA66" s="15"/>
    </row>
    <row r="67" spans="2:28" s="11" customFormat="1" ht="43.9" customHeight="1" x14ac:dyDescent="0.25">
      <c r="B67" s="33" t="s">
        <v>2084</v>
      </c>
      <c r="C67" s="16" t="s">
        <v>2</v>
      </c>
      <c r="D67" s="83" t="s">
        <v>1915</v>
      </c>
      <c r="E67" s="83" t="s">
        <v>1916</v>
      </c>
      <c r="F67" s="83" t="s">
        <v>1917</v>
      </c>
      <c r="G67" s="83" t="s">
        <v>1922</v>
      </c>
      <c r="H67" s="16" t="s">
        <v>3</v>
      </c>
      <c r="I67" s="33">
        <v>65</v>
      </c>
      <c r="J67" s="33" t="s">
        <v>2183</v>
      </c>
      <c r="K67" s="33" t="s">
        <v>2477</v>
      </c>
      <c r="L67" s="17" t="s">
        <v>117</v>
      </c>
      <c r="M67" s="83" t="s">
        <v>2607</v>
      </c>
      <c r="N67" s="17" t="s">
        <v>35</v>
      </c>
      <c r="O67" s="212"/>
      <c r="P67" s="212"/>
      <c r="Q67" s="14"/>
      <c r="R67" s="21">
        <v>75</v>
      </c>
      <c r="S67" s="121">
        <v>75</v>
      </c>
      <c r="T67" s="121">
        <v>75</v>
      </c>
      <c r="U67" s="121"/>
      <c r="V67" s="14">
        <v>21471.45</v>
      </c>
      <c r="W67" s="20">
        <v>4831076.25</v>
      </c>
      <c r="X67" s="14">
        <f t="shared" si="7"/>
        <v>5410805.4000000004</v>
      </c>
      <c r="Y67" s="33" t="s">
        <v>1911</v>
      </c>
      <c r="Z67" s="33">
        <v>2015</v>
      </c>
      <c r="AA67" s="15"/>
    </row>
    <row r="68" spans="2:28" ht="43.9" customHeight="1" x14ac:dyDescent="0.25">
      <c r="B68" s="33" t="s">
        <v>2085</v>
      </c>
      <c r="C68" s="16" t="s">
        <v>2</v>
      </c>
      <c r="D68" s="19" t="s">
        <v>1926</v>
      </c>
      <c r="E68" s="19" t="s">
        <v>1927</v>
      </c>
      <c r="F68" s="19" t="s">
        <v>1928</v>
      </c>
      <c r="G68" s="33" t="s">
        <v>1929</v>
      </c>
      <c r="H68" s="16" t="s">
        <v>3</v>
      </c>
      <c r="I68" s="33">
        <v>81</v>
      </c>
      <c r="J68" s="33" t="s">
        <v>2183</v>
      </c>
      <c r="K68" s="33" t="s">
        <v>41</v>
      </c>
      <c r="L68" s="17" t="s">
        <v>117</v>
      </c>
      <c r="M68" s="120" t="s">
        <v>1910</v>
      </c>
      <c r="N68" s="17" t="s">
        <v>28</v>
      </c>
      <c r="O68" s="212"/>
      <c r="P68" s="212"/>
      <c r="Q68" s="14"/>
      <c r="R68" s="21">
        <v>0</v>
      </c>
      <c r="S68" s="121">
        <v>0</v>
      </c>
      <c r="T68" s="121">
        <v>0</v>
      </c>
      <c r="U68" s="121"/>
      <c r="V68" s="14">
        <v>6.6</v>
      </c>
      <c r="W68" s="20">
        <v>0</v>
      </c>
      <c r="X68" s="14">
        <f t="shared" ref="X68:X152" si="10">W68*1.12</f>
        <v>0</v>
      </c>
      <c r="Y68" s="33" t="s">
        <v>1911</v>
      </c>
      <c r="Z68" s="33">
        <v>2015</v>
      </c>
      <c r="AA68" s="15" t="s">
        <v>992</v>
      </c>
      <c r="AB68"/>
    </row>
    <row r="69" spans="2:28" ht="43.9" customHeight="1" x14ac:dyDescent="0.25">
      <c r="B69" s="33" t="s">
        <v>2086</v>
      </c>
      <c r="C69" s="16" t="s">
        <v>2</v>
      </c>
      <c r="D69" s="83" t="s">
        <v>1930</v>
      </c>
      <c r="E69" s="83" t="s">
        <v>1931</v>
      </c>
      <c r="F69" s="83" t="s">
        <v>1932</v>
      </c>
      <c r="G69" s="83" t="s">
        <v>1933</v>
      </c>
      <c r="H69" s="16" t="s">
        <v>3</v>
      </c>
      <c r="I69" s="33">
        <v>30</v>
      </c>
      <c r="J69" s="33" t="s">
        <v>2183</v>
      </c>
      <c r="K69" s="33" t="s">
        <v>41</v>
      </c>
      <c r="L69" s="17" t="s">
        <v>117</v>
      </c>
      <c r="M69" s="120" t="s">
        <v>1910</v>
      </c>
      <c r="N69" s="17" t="s">
        <v>28</v>
      </c>
      <c r="O69" s="212"/>
      <c r="P69" s="212"/>
      <c r="Q69" s="14"/>
      <c r="R69" s="21">
        <v>0</v>
      </c>
      <c r="S69" s="121">
        <v>0</v>
      </c>
      <c r="T69" s="121">
        <v>0</v>
      </c>
      <c r="U69" s="121"/>
      <c r="V69" s="14">
        <v>6.6</v>
      </c>
      <c r="W69" s="20">
        <v>0</v>
      </c>
      <c r="X69" s="14">
        <f t="shared" si="10"/>
        <v>0</v>
      </c>
      <c r="Y69" s="33" t="s">
        <v>1911</v>
      </c>
      <c r="Z69" s="33">
        <v>2015</v>
      </c>
      <c r="AA69" s="15" t="s">
        <v>992</v>
      </c>
      <c r="AB69"/>
    </row>
    <row r="70" spans="2:28" s="11" customFormat="1" ht="43.9" customHeight="1" x14ac:dyDescent="0.25">
      <c r="B70" s="33" t="s">
        <v>2087</v>
      </c>
      <c r="C70" s="16" t="s">
        <v>2</v>
      </c>
      <c r="D70" s="336" t="s">
        <v>1934</v>
      </c>
      <c r="E70" s="336" t="s">
        <v>1935</v>
      </c>
      <c r="F70" s="336" t="s">
        <v>1936</v>
      </c>
      <c r="G70" s="336" t="s">
        <v>1937</v>
      </c>
      <c r="H70" s="16" t="s">
        <v>3</v>
      </c>
      <c r="I70" s="33">
        <v>60</v>
      </c>
      <c r="J70" s="33" t="s">
        <v>2581</v>
      </c>
      <c r="K70" s="33" t="s">
        <v>2477</v>
      </c>
      <c r="L70" s="17" t="s">
        <v>117</v>
      </c>
      <c r="M70" s="83" t="s">
        <v>2418</v>
      </c>
      <c r="N70" s="17" t="s">
        <v>28</v>
      </c>
      <c r="O70" s="212"/>
      <c r="P70" s="212"/>
      <c r="Q70" s="14"/>
      <c r="R70" s="21">
        <v>40000</v>
      </c>
      <c r="S70" s="121">
        <v>40000</v>
      </c>
      <c r="T70" s="121">
        <v>40000</v>
      </c>
      <c r="U70" s="302"/>
      <c r="V70" s="14">
        <v>10.780000000000001</v>
      </c>
      <c r="W70" s="20">
        <v>1293600</v>
      </c>
      <c r="X70" s="14">
        <f t="shared" si="10"/>
        <v>1448832.0000000002</v>
      </c>
      <c r="Y70" s="33" t="s">
        <v>1911</v>
      </c>
      <c r="Z70" s="33">
        <v>2015</v>
      </c>
      <c r="AA70" s="86"/>
    </row>
    <row r="71" spans="2:28" s="11" customFormat="1" ht="43.5" customHeight="1" x14ac:dyDescent="0.25">
      <c r="B71" s="33" t="s">
        <v>2088</v>
      </c>
      <c r="C71" s="16" t="s">
        <v>2</v>
      </c>
      <c r="D71" s="336" t="s">
        <v>1938</v>
      </c>
      <c r="E71" s="336" t="s">
        <v>1939</v>
      </c>
      <c r="F71" s="336" t="s">
        <v>1940</v>
      </c>
      <c r="G71" s="336" t="s">
        <v>2478</v>
      </c>
      <c r="H71" s="16" t="s">
        <v>3</v>
      </c>
      <c r="I71" s="33">
        <v>67</v>
      </c>
      <c r="J71" s="33" t="s">
        <v>2581</v>
      </c>
      <c r="K71" s="33" t="s">
        <v>2477</v>
      </c>
      <c r="L71" s="17" t="s">
        <v>117</v>
      </c>
      <c r="M71" s="83" t="s">
        <v>2418</v>
      </c>
      <c r="N71" s="17" t="s">
        <v>28</v>
      </c>
      <c r="O71" s="212"/>
      <c r="P71" s="212"/>
      <c r="Q71" s="14"/>
      <c r="R71" s="21">
        <v>40000</v>
      </c>
      <c r="S71" s="121">
        <v>40000</v>
      </c>
      <c r="T71" s="121">
        <v>40000</v>
      </c>
      <c r="U71" s="302"/>
      <c r="V71" s="14">
        <v>12.980000000000002</v>
      </c>
      <c r="W71" s="20">
        <v>1557600</v>
      </c>
      <c r="X71" s="14">
        <f t="shared" si="10"/>
        <v>1744512.0000000002</v>
      </c>
      <c r="Y71" s="33" t="s">
        <v>1911</v>
      </c>
      <c r="Z71" s="33">
        <v>2015</v>
      </c>
      <c r="AA71" s="86"/>
    </row>
    <row r="72" spans="2:28" s="11" customFormat="1" ht="43.9" customHeight="1" x14ac:dyDescent="0.25">
      <c r="B72" s="33" t="s">
        <v>2089</v>
      </c>
      <c r="C72" s="16" t="s">
        <v>2</v>
      </c>
      <c r="D72" s="336" t="s">
        <v>1941</v>
      </c>
      <c r="E72" s="336" t="s">
        <v>1942</v>
      </c>
      <c r="F72" s="336" t="s">
        <v>1943</v>
      </c>
      <c r="G72" s="336" t="s">
        <v>1944</v>
      </c>
      <c r="H72" s="16" t="s">
        <v>3</v>
      </c>
      <c r="I72" s="33">
        <v>60</v>
      </c>
      <c r="J72" s="33" t="s">
        <v>2581</v>
      </c>
      <c r="K72" s="33" t="s">
        <v>2477</v>
      </c>
      <c r="L72" s="17" t="s">
        <v>117</v>
      </c>
      <c r="M72" s="83" t="s">
        <v>2418</v>
      </c>
      <c r="N72" s="17" t="s">
        <v>28</v>
      </c>
      <c r="O72" s="212"/>
      <c r="P72" s="212"/>
      <c r="Q72" s="14"/>
      <c r="R72" s="21">
        <v>0</v>
      </c>
      <c r="S72" s="121">
        <v>0</v>
      </c>
      <c r="T72" s="121">
        <v>0</v>
      </c>
      <c r="U72" s="302"/>
      <c r="V72" s="14">
        <v>0</v>
      </c>
      <c r="W72" s="20">
        <v>0</v>
      </c>
      <c r="X72" s="14">
        <f t="shared" ref="X72" si="11">W72*1.12</f>
        <v>0</v>
      </c>
      <c r="Y72" s="33" t="s">
        <v>1911</v>
      </c>
      <c r="Z72" s="33">
        <v>2015</v>
      </c>
      <c r="AA72" s="86" t="s">
        <v>2870</v>
      </c>
    </row>
    <row r="73" spans="2:28" s="11" customFormat="1" ht="43.9" customHeight="1" x14ac:dyDescent="0.25">
      <c r="B73" s="33" t="s">
        <v>2869</v>
      </c>
      <c r="C73" s="16" t="s">
        <v>2</v>
      </c>
      <c r="D73" s="336" t="s">
        <v>1941</v>
      </c>
      <c r="E73" s="336" t="s">
        <v>1942</v>
      </c>
      <c r="F73" s="336" t="s">
        <v>1943</v>
      </c>
      <c r="G73" s="336" t="s">
        <v>1944</v>
      </c>
      <c r="H73" s="16" t="s">
        <v>3</v>
      </c>
      <c r="I73" s="33">
        <v>60</v>
      </c>
      <c r="J73" s="33" t="s">
        <v>1015</v>
      </c>
      <c r="K73" s="33" t="s">
        <v>2477</v>
      </c>
      <c r="L73" s="17" t="s">
        <v>117</v>
      </c>
      <c r="M73" s="83" t="s">
        <v>2418</v>
      </c>
      <c r="N73" s="17" t="s">
        <v>28</v>
      </c>
      <c r="O73" s="212"/>
      <c r="P73" s="212"/>
      <c r="Q73" s="14"/>
      <c r="R73" s="21">
        <v>150000</v>
      </c>
      <c r="S73" s="121">
        <v>150000</v>
      </c>
      <c r="T73" s="121">
        <v>150000</v>
      </c>
      <c r="U73" s="302"/>
      <c r="V73" s="14">
        <v>3.63</v>
      </c>
      <c r="W73" s="20">
        <v>1633500</v>
      </c>
      <c r="X73" s="14">
        <f t="shared" si="10"/>
        <v>1829520.0000000002</v>
      </c>
      <c r="Y73" s="33" t="s">
        <v>1911</v>
      </c>
      <c r="Z73" s="33">
        <v>2015</v>
      </c>
      <c r="AA73" s="86"/>
    </row>
    <row r="74" spans="2:28" s="11" customFormat="1" ht="43.9" customHeight="1" x14ac:dyDescent="0.25">
      <c r="B74" s="33" t="s">
        <v>2090</v>
      </c>
      <c r="C74" s="16" t="s">
        <v>2</v>
      </c>
      <c r="D74" s="336" t="s">
        <v>1945</v>
      </c>
      <c r="E74" s="336" t="s">
        <v>1946</v>
      </c>
      <c r="F74" s="336" t="s">
        <v>1947</v>
      </c>
      <c r="G74" s="336" t="s">
        <v>1948</v>
      </c>
      <c r="H74" s="16" t="s">
        <v>3</v>
      </c>
      <c r="I74" s="33">
        <v>50</v>
      </c>
      <c r="J74" s="33" t="s">
        <v>2581</v>
      </c>
      <c r="K74" s="33" t="s">
        <v>2477</v>
      </c>
      <c r="L74" s="17" t="s">
        <v>117</v>
      </c>
      <c r="M74" s="83" t="s">
        <v>2418</v>
      </c>
      <c r="N74" s="17" t="s">
        <v>28</v>
      </c>
      <c r="O74" s="212"/>
      <c r="P74" s="212"/>
      <c r="Q74" s="14"/>
      <c r="R74" s="21">
        <v>200000</v>
      </c>
      <c r="S74" s="121">
        <v>200000</v>
      </c>
      <c r="T74" s="121">
        <v>200000</v>
      </c>
      <c r="U74" s="302"/>
      <c r="V74" s="14">
        <v>37</v>
      </c>
      <c r="W74" s="20">
        <v>22200000</v>
      </c>
      <c r="X74" s="14">
        <f t="shared" si="10"/>
        <v>24864000.000000004</v>
      </c>
      <c r="Y74" s="33" t="s">
        <v>1911</v>
      </c>
      <c r="Z74" s="33">
        <v>2015</v>
      </c>
      <c r="AA74" s="86"/>
    </row>
    <row r="75" spans="2:28" s="11" customFormat="1" ht="43.9" customHeight="1" x14ac:dyDescent="0.25">
      <c r="B75" s="33" t="s">
        <v>2091</v>
      </c>
      <c r="C75" s="16" t="s">
        <v>2</v>
      </c>
      <c r="D75" s="336" t="s">
        <v>1938</v>
      </c>
      <c r="E75" s="336" t="s">
        <v>1939</v>
      </c>
      <c r="F75" s="336" t="s">
        <v>1940</v>
      </c>
      <c r="G75" s="336" t="s">
        <v>1949</v>
      </c>
      <c r="H75" s="16" t="s">
        <v>3</v>
      </c>
      <c r="I75" s="33">
        <v>67</v>
      </c>
      <c r="J75" s="33" t="s">
        <v>2581</v>
      </c>
      <c r="K75" s="33" t="s">
        <v>2477</v>
      </c>
      <c r="L75" s="17" t="s">
        <v>117</v>
      </c>
      <c r="M75" s="83" t="s">
        <v>2418</v>
      </c>
      <c r="N75" s="17" t="s">
        <v>28</v>
      </c>
      <c r="O75" s="212"/>
      <c r="P75" s="212"/>
      <c r="Q75" s="14"/>
      <c r="R75" s="21">
        <v>0</v>
      </c>
      <c r="S75" s="121">
        <v>0</v>
      </c>
      <c r="T75" s="121">
        <v>0</v>
      </c>
      <c r="U75" s="302"/>
      <c r="V75" s="14">
        <v>0</v>
      </c>
      <c r="W75" s="20">
        <v>0</v>
      </c>
      <c r="X75" s="14">
        <f t="shared" ref="X75" si="12">W75*1.12</f>
        <v>0</v>
      </c>
      <c r="Y75" s="33" t="s">
        <v>1911</v>
      </c>
      <c r="Z75" s="33">
        <v>2015</v>
      </c>
      <c r="AA75" s="86" t="s">
        <v>2874</v>
      </c>
    </row>
    <row r="76" spans="2:28" s="11" customFormat="1" ht="43.9" customHeight="1" x14ac:dyDescent="0.25">
      <c r="B76" s="33" t="s">
        <v>2871</v>
      </c>
      <c r="C76" s="16" t="s">
        <v>2</v>
      </c>
      <c r="D76" s="336" t="s">
        <v>1938</v>
      </c>
      <c r="E76" s="336" t="s">
        <v>1939</v>
      </c>
      <c r="F76" s="336" t="s">
        <v>1940</v>
      </c>
      <c r="G76" s="336" t="s">
        <v>1949</v>
      </c>
      <c r="H76" s="16" t="s">
        <v>3</v>
      </c>
      <c r="I76" s="33">
        <v>67</v>
      </c>
      <c r="J76" s="33" t="s">
        <v>1015</v>
      </c>
      <c r="K76" s="33" t="s">
        <v>2477</v>
      </c>
      <c r="L76" s="17" t="s">
        <v>117</v>
      </c>
      <c r="M76" s="83" t="s">
        <v>2418</v>
      </c>
      <c r="N76" s="17" t="s">
        <v>28</v>
      </c>
      <c r="O76" s="212"/>
      <c r="P76" s="212"/>
      <c r="Q76" s="14"/>
      <c r="R76" s="21">
        <v>300000</v>
      </c>
      <c r="S76" s="121">
        <v>300000</v>
      </c>
      <c r="T76" s="121">
        <v>300000</v>
      </c>
      <c r="U76" s="302"/>
      <c r="V76" s="14">
        <v>3.3000000000000003</v>
      </c>
      <c r="W76" s="20">
        <v>2970000</v>
      </c>
      <c r="X76" s="14">
        <f t="shared" si="10"/>
        <v>3326400.0000000005</v>
      </c>
      <c r="Y76" s="33" t="s">
        <v>1911</v>
      </c>
      <c r="Z76" s="33">
        <v>2015</v>
      </c>
      <c r="AA76" s="86"/>
    </row>
    <row r="77" spans="2:28" s="11" customFormat="1" ht="43.9" customHeight="1" x14ac:dyDescent="0.25">
      <c r="B77" s="33" t="s">
        <v>2092</v>
      </c>
      <c r="C77" s="16" t="s">
        <v>2</v>
      </c>
      <c r="D77" s="336" t="s">
        <v>1950</v>
      </c>
      <c r="E77" s="336" t="s">
        <v>1951</v>
      </c>
      <c r="F77" s="336" t="s">
        <v>1952</v>
      </c>
      <c r="G77" s="336" t="s">
        <v>1953</v>
      </c>
      <c r="H77" s="16" t="s">
        <v>3</v>
      </c>
      <c r="I77" s="33">
        <v>60</v>
      </c>
      <c r="J77" s="33" t="s">
        <v>2581</v>
      </c>
      <c r="K77" s="33" t="s">
        <v>2477</v>
      </c>
      <c r="L77" s="17" t="s">
        <v>117</v>
      </c>
      <c r="M77" s="83" t="s">
        <v>2418</v>
      </c>
      <c r="N77" s="17" t="s">
        <v>28</v>
      </c>
      <c r="O77" s="212"/>
      <c r="P77" s="212"/>
      <c r="Q77" s="14"/>
      <c r="R77" s="21">
        <v>0</v>
      </c>
      <c r="S77" s="121">
        <v>0</v>
      </c>
      <c r="T77" s="121">
        <v>0</v>
      </c>
      <c r="U77" s="302"/>
      <c r="V77" s="14">
        <v>0</v>
      </c>
      <c r="W77" s="20">
        <v>0</v>
      </c>
      <c r="X77" s="14">
        <f t="shared" ref="X77:X78" si="13">W77*1.12</f>
        <v>0</v>
      </c>
      <c r="Y77" s="33" t="s">
        <v>1911</v>
      </c>
      <c r="Z77" s="33">
        <v>2015</v>
      </c>
      <c r="AA77" s="86" t="s">
        <v>2875</v>
      </c>
    </row>
    <row r="78" spans="2:28" s="11" customFormat="1" ht="43.9" customHeight="1" x14ac:dyDescent="0.25">
      <c r="B78" s="33" t="s">
        <v>2872</v>
      </c>
      <c r="C78" s="16" t="s">
        <v>2</v>
      </c>
      <c r="D78" s="336" t="s">
        <v>1950</v>
      </c>
      <c r="E78" s="336" t="s">
        <v>1951</v>
      </c>
      <c r="F78" s="336" t="s">
        <v>1952</v>
      </c>
      <c r="G78" s="336" t="s">
        <v>1953</v>
      </c>
      <c r="H78" s="16" t="s">
        <v>3</v>
      </c>
      <c r="I78" s="33">
        <v>60</v>
      </c>
      <c r="J78" s="33" t="s">
        <v>1015</v>
      </c>
      <c r="K78" s="33" t="s">
        <v>2477</v>
      </c>
      <c r="L78" s="17" t="s">
        <v>117</v>
      </c>
      <c r="M78" s="83" t="s">
        <v>2418</v>
      </c>
      <c r="N78" s="17" t="s">
        <v>28</v>
      </c>
      <c r="O78" s="212"/>
      <c r="P78" s="212"/>
      <c r="Q78" s="14"/>
      <c r="R78" s="21">
        <v>0</v>
      </c>
      <c r="S78" s="121">
        <v>0</v>
      </c>
      <c r="T78" s="121">
        <v>0</v>
      </c>
      <c r="U78" s="302"/>
      <c r="V78" s="14">
        <v>0</v>
      </c>
      <c r="W78" s="20">
        <v>0</v>
      </c>
      <c r="X78" s="14">
        <f t="shared" si="13"/>
        <v>0</v>
      </c>
      <c r="Y78" s="33" t="s">
        <v>1911</v>
      </c>
      <c r="Z78" s="33">
        <v>2015</v>
      </c>
      <c r="AA78" s="86" t="s">
        <v>3004</v>
      </c>
    </row>
    <row r="79" spans="2:28" s="11" customFormat="1" ht="43.9" customHeight="1" x14ac:dyDescent="0.25">
      <c r="B79" s="33" t="s">
        <v>3003</v>
      </c>
      <c r="C79" s="16" t="s">
        <v>2</v>
      </c>
      <c r="D79" s="336" t="s">
        <v>1950</v>
      </c>
      <c r="E79" s="336" t="s">
        <v>1951</v>
      </c>
      <c r="F79" s="336" t="s">
        <v>1952</v>
      </c>
      <c r="G79" s="336" t="s">
        <v>1953</v>
      </c>
      <c r="H79" s="16" t="s">
        <v>3</v>
      </c>
      <c r="I79" s="33">
        <v>60</v>
      </c>
      <c r="J79" s="33" t="s">
        <v>1015</v>
      </c>
      <c r="K79" s="33" t="s">
        <v>2477</v>
      </c>
      <c r="L79" s="17" t="s">
        <v>117</v>
      </c>
      <c r="M79" s="83" t="s">
        <v>2418</v>
      </c>
      <c r="N79" s="17" t="s">
        <v>28</v>
      </c>
      <c r="O79" s="212"/>
      <c r="P79" s="212"/>
      <c r="Q79" s="14"/>
      <c r="R79" s="21">
        <v>50000</v>
      </c>
      <c r="S79" s="121">
        <v>50000</v>
      </c>
      <c r="T79" s="121">
        <v>50000</v>
      </c>
      <c r="U79" s="302"/>
      <c r="V79" s="14">
        <v>5.5</v>
      </c>
      <c r="W79" s="20">
        <v>825000</v>
      </c>
      <c r="X79" s="14">
        <f t="shared" si="10"/>
        <v>924000.00000000012</v>
      </c>
      <c r="Y79" s="33" t="s">
        <v>1911</v>
      </c>
      <c r="Z79" s="33">
        <v>2015</v>
      </c>
      <c r="AA79" s="86"/>
    </row>
    <row r="80" spans="2:28" s="11" customFormat="1" ht="43.9" customHeight="1" x14ac:dyDescent="0.25">
      <c r="B80" s="33" t="s">
        <v>2093</v>
      </c>
      <c r="C80" s="16" t="s">
        <v>2</v>
      </c>
      <c r="D80" s="336" t="s">
        <v>1938</v>
      </c>
      <c r="E80" s="336" t="s">
        <v>1939</v>
      </c>
      <c r="F80" s="336" t="s">
        <v>1940</v>
      </c>
      <c r="G80" s="336" t="s">
        <v>1954</v>
      </c>
      <c r="H80" s="16" t="s">
        <v>3</v>
      </c>
      <c r="I80" s="33">
        <v>67</v>
      </c>
      <c r="J80" s="33" t="s">
        <v>2581</v>
      </c>
      <c r="K80" s="33" t="s">
        <v>2477</v>
      </c>
      <c r="L80" s="17" t="s">
        <v>117</v>
      </c>
      <c r="M80" s="83" t="s">
        <v>2418</v>
      </c>
      <c r="N80" s="17" t="s">
        <v>28</v>
      </c>
      <c r="O80" s="212"/>
      <c r="P80" s="212"/>
      <c r="Q80" s="14"/>
      <c r="R80" s="21">
        <v>0</v>
      </c>
      <c r="S80" s="121">
        <v>0</v>
      </c>
      <c r="T80" s="121">
        <v>0</v>
      </c>
      <c r="U80" s="302"/>
      <c r="V80" s="14">
        <v>0</v>
      </c>
      <c r="W80" s="20">
        <v>0</v>
      </c>
      <c r="X80" s="14">
        <f t="shared" ref="X80" si="14">W80*1.12</f>
        <v>0</v>
      </c>
      <c r="Y80" s="33" t="s">
        <v>1911</v>
      </c>
      <c r="Z80" s="33">
        <v>2015</v>
      </c>
      <c r="AA80" s="86" t="s">
        <v>2876</v>
      </c>
    </row>
    <row r="81" spans="2:27" s="11" customFormat="1" ht="43.9" customHeight="1" x14ac:dyDescent="0.25">
      <c r="B81" s="33" t="s">
        <v>2873</v>
      </c>
      <c r="C81" s="16" t="s">
        <v>2</v>
      </c>
      <c r="D81" s="336" t="s">
        <v>1938</v>
      </c>
      <c r="E81" s="336" t="s">
        <v>1939</v>
      </c>
      <c r="F81" s="336" t="s">
        <v>1940</v>
      </c>
      <c r="G81" s="336" t="s">
        <v>1954</v>
      </c>
      <c r="H81" s="16" t="s">
        <v>3</v>
      </c>
      <c r="I81" s="33">
        <v>67</v>
      </c>
      <c r="J81" s="33" t="s">
        <v>1015</v>
      </c>
      <c r="K81" s="33" t="s">
        <v>2477</v>
      </c>
      <c r="L81" s="17" t="s">
        <v>117</v>
      </c>
      <c r="M81" s="83" t="s">
        <v>2418</v>
      </c>
      <c r="N81" s="17" t="s">
        <v>28</v>
      </c>
      <c r="O81" s="212"/>
      <c r="P81" s="212"/>
      <c r="Q81" s="14"/>
      <c r="R81" s="21">
        <v>100000</v>
      </c>
      <c r="S81" s="121">
        <v>100000</v>
      </c>
      <c r="T81" s="121">
        <v>100000</v>
      </c>
      <c r="U81" s="302"/>
      <c r="V81" s="14">
        <v>6.9300000000000006</v>
      </c>
      <c r="W81" s="20">
        <v>2079000</v>
      </c>
      <c r="X81" s="14">
        <f t="shared" si="10"/>
        <v>2328480</v>
      </c>
      <c r="Y81" s="33" t="s">
        <v>1911</v>
      </c>
      <c r="Z81" s="33">
        <v>2015</v>
      </c>
      <c r="AA81" s="86"/>
    </row>
    <row r="82" spans="2:27" s="11" customFormat="1" ht="43.9" customHeight="1" x14ac:dyDescent="0.25">
      <c r="B82" s="33" t="s">
        <v>2094</v>
      </c>
      <c r="C82" s="16" t="s">
        <v>2</v>
      </c>
      <c r="D82" s="336" t="s">
        <v>1950</v>
      </c>
      <c r="E82" s="336" t="s">
        <v>1951</v>
      </c>
      <c r="F82" s="336" t="s">
        <v>1952</v>
      </c>
      <c r="G82" s="336" t="s">
        <v>1955</v>
      </c>
      <c r="H82" s="16" t="s">
        <v>3</v>
      </c>
      <c r="I82" s="33">
        <v>60</v>
      </c>
      <c r="J82" s="33" t="s">
        <v>2581</v>
      </c>
      <c r="K82" s="33" t="s">
        <v>2477</v>
      </c>
      <c r="L82" s="17" t="s">
        <v>117</v>
      </c>
      <c r="M82" s="83" t="s">
        <v>2418</v>
      </c>
      <c r="N82" s="17" t="s">
        <v>28</v>
      </c>
      <c r="O82" s="212"/>
      <c r="P82" s="212"/>
      <c r="Q82" s="14"/>
      <c r="R82" s="21">
        <v>150000</v>
      </c>
      <c r="S82" s="121">
        <v>150000</v>
      </c>
      <c r="T82" s="121">
        <v>150000</v>
      </c>
      <c r="U82" s="302"/>
      <c r="V82" s="14">
        <v>2.8600000000000003</v>
      </c>
      <c r="W82" s="20">
        <v>1287000</v>
      </c>
      <c r="X82" s="14">
        <f t="shared" si="10"/>
        <v>1441440.0000000002</v>
      </c>
      <c r="Y82" s="33" t="s">
        <v>1911</v>
      </c>
      <c r="Z82" s="33">
        <v>2015</v>
      </c>
      <c r="AA82" s="86"/>
    </row>
    <row r="83" spans="2:27" s="11" customFormat="1" ht="43.9" customHeight="1" x14ac:dyDescent="0.25">
      <c r="B83" s="33" t="s">
        <v>2095</v>
      </c>
      <c r="C83" s="16" t="s">
        <v>2</v>
      </c>
      <c r="D83" s="336" t="s">
        <v>1950</v>
      </c>
      <c r="E83" s="336" t="s">
        <v>1951</v>
      </c>
      <c r="F83" s="336" t="s">
        <v>1952</v>
      </c>
      <c r="G83" s="336" t="s">
        <v>1956</v>
      </c>
      <c r="H83" s="16" t="s">
        <v>3</v>
      </c>
      <c r="I83" s="33">
        <v>60</v>
      </c>
      <c r="J83" s="33" t="s">
        <v>2581</v>
      </c>
      <c r="K83" s="33" t="s">
        <v>2477</v>
      </c>
      <c r="L83" s="17" t="s">
        <v>117</v>
      </c>
      <c r="M83" s="83" t="s">
        <v>2418</v>
      </c>
      <c r="N83" s="17" t="s">
        <v>28</v>
      </c>
      <c r="O83" s="212"/>
      <c r="P83" s="212"/>
      <c r="Q83" s="14"/>
      <c r="R83" s="21">
        <v>250000</v>
      </c>
      <c r="S83" s="121">
        <v>250000</v>
      </c>
      <c r="T83" s="121">
        <v>250000</v>
      </c>
      <c r="U83" s="302"/>
      <c r="V83" s="14">
        <v>2.64</v>
      </c>
      <c r="W83" s="20">
        <v>1980000</v>
      </c>
      <c r="X83" s="14">
        <f t="shared" si="10"/>
        <v>2217600</v>
      </c>
      <c r="Y83" s="33" t="s">
        <v>1911</v>
      </c>
      <c r="Z83" s="33">
        <v>2015</v>
      </c>
      <c r="AA83" s="86"/>
    </row>
    <row r="84" spans="2:27" s="11" customFormat="1" ht="43.9" customHeight="1" x14ac:dyDescent="0.25">
      <c r="B84" s="33" t="s">
        <v>2096</v>
      </c>
      <c r="C84" s="16" t="s">
        <v>2</v>
      </c>
      <c r="D84" s="336" t="s">
        <v>1938</v>
      </c>
      <c r="E84" s="336" t="s">
        <v>1939</v>
      </c>
      <c r="F84" s="336" t="s">
        <v>1940</v>
      </c>
      <c r="G84" s="336" t="s">
        <v>1957</v>
      </c>
      <c r="H84" s="16" t="s">
        <v>3</v>
      </c>
      <c r="I84" s="33">
        <v>67</v>
      </c>
      <c r="J84" s="33" t="s">
        <v>2581</v>
      </c>
      <c r="K84" s="33" t="s">
        <v>2477</v>
      </c>
      <c r="L84" s="17" t="s">
        <v>117</v>
      </c>
      <c r="M84" s="83" t="s">
        <v>2418</v>
      </c>
      <c r="N84" s="17" t="s">
        <v>28</v>
      </c>
      <c r="O84" s="212"/>
      <c r="P84" s="212"/>
      <c r="Q84" s="14"/>
      <c r="R84" s="21">
        <v>0</v>
      </c>
      <c r="S84" s="121">
        <v>0</v>
      </c>
      <c r="T84" s="121">
        <v>0</v>
      </c>
      <c r="U84" s="302"/>
      <c r="V84" s="14">
        <v>0</v>
      </c>
      <c r="W84" s="20">
        <v>0</v>
      </c>
      <c r="X84" s="14">
        <f t="shared" ref="X84" si="15">W84*1.12</f>
        <v>0</v>
      </c>
      <c r="Y84" s="33" t="s">
        <v>1911</v>
      </c>
      <c r="Z84" s="33">
        <v>2015</v>
      </c>
      <c r="AA84" s="86" t="s">
        <v>2882</v>
      </c>
    </row>
    <row r="85" spans="2:27" s="11" customFormat="1" ht="43.9" customHeight="1" x14ac:dyDescent="0.25">
      <c r="B85" s="33" t="s">
        <v>2877</v>
      </c>
      <c r="C85" s="16" t="s">
        <v>2</v>
      </c>
      <c r="D85" s="336" t="s">
        <v>1938</v>
      </c>
      <c r="E85" s="336" t="s">
        <v>1939</v>
      </c>
      <c r="F85" s="336" t="s">
        <v>1940</v>
      </c>
      <c r="G85" s="336" t="s">
        <v>1957</v>
      </c>
      <c r="H85" s="16" t="s">
        <v>3</v>
      </c>
      <c r="I85" s="33">
        <v>67</v>
      </c>
      <c r="J85" s="33" t="s">
        <v>1015</v>
      </c>
      <c r="K85" s="33" t="s">
        <v>2477</v>
      </c>
      <c r="L85" s="17" t="s">
        <v>117</v>
      </c>
      <c r="M85" s="83" t="s">
        <v>2418</v>
      </c>
      <c r="N85" s="17" t="s">
        <v>28</v>
      </c>
      <c r="O85" s="212"/>
      <c r="P85" s="212"/>
      <c r="Q85" s="14"/>
      <c r="R85" s="21">
        <v>36000</v>
      </c>
      <c r="S85" s="121">
        <v>36000</v>
      </c>
      <c r="T85" s="121">
        <v>36000</v>
      </c>
      <c r="U85" s="302"/>
      <c r="V85" s="14">
        <v>18.04</v>
      </c>
      <c r="W85" s="20">
        <v>1948320</v>
      </c>
      <c r="X85" s="14">
        <f t="shared" si="10"/>
        <v>2182118.4000000004</v>
      </c>
      <c r="Y85" s="33" t="s">
        <v>1911</v>
      </c>
      <c r="Z85" s="33">
        <v>2015</v>
      </c>
      <c r="AA85" s="86"/>
    </row>
    <row r="86" spans="2:27" s="11" customFormat="1" ht="43.9" customHeight="1" x14ac:dyDescent="0.25">
      <c r="B86" s="33" t="s">
        <v>2097</v>
      </c>
      <c r="C86" s="16" t="s">
        <v>2</v>
      </c>
      <c r="D86" s="336" t="s">
        <v>1938</v>
      </c>
      <c r="E86" s="336" t="s">
        <v>1939</v>
      </c>
      <c r="F86" s="336" t="s">
        <v>1940</v>
      </c>
      <c r="G86" s="336" t="s">
        <v>1958</v>
      </c>
      <c r="H86" s="16" t="s">
        <v>3</v>
      </c>
      <c r="I86" s="33">
        <v>67</v>
      </c>
      <c r="J86" s="33" t="s">
        <v>2581</v>
      </c>
      <c r="K86" s="33" t="s">
        <v>2477</v>
      </c>
      <c r="L86" s="17" t="s">
        <v>117</v>
      </c>
      <c r="M86" s="83" t="s">
        <v>2418</v>
      </c>
      <c r="N86" s="17" t="s">
        <v>28</v>
      </c>
      <c r="O86" s="212"/>
      <c r="P86" s="212"/>
      <c r="Q86" s="14"/>
      <c r="R86" s="21">
        <v>0</v>
      </c>
      <c r="S86" s="121">
        <v>0</v>
      </c>
      <c r="T86" s="121">
        <v>0</v>
      </c>
      <c r="U86" s="302"/>
      <c r="V86" s="14">
        <v>0</v>
      </c>
      <c r="W86" s="20">
        <v>0</v>
      </c>
      <c r="X86" s="14">
        <f t="shared" ref="X86" si="16">W86*1.12</f>
        <v>0</v>
      </c>
      <c r="Y86" s="33" t="s">
        <v>1911</v>
      </c>
      <c r="Z86" s="33">
        <v>2015</v>
      </c>
      <c r="AA86" s="86" t="s">
        <v>2883</v>
      </c>
    </row>
    <row r="87" spans="2:27" s="11" customFormat="1" ht="43.9" customHeight="1" x14ac:dyDescent="0.25">
      <c r="B87" s="33" t="s">
        <v>2878</v>
      </c>
      <c r="C87" s="16" t="s">
        <v>2</v>
      </c>
      <c r="D87" s="336" t="s">
        <v>1938</v>
      </c>
      <c r="E87" s="336" t="s">
        <v>1939</v>
      </c>
      <c r="F87" s="336" t="s">
        <v>1940</v>
      </c>
      <c r="G87" s="336" t="s">
        <v>1958</v>
      </c>
      <c r="H87" s="16" t="s">
        <v>3</v>
      </c>
      <c r="I87" s="33">
        <v>67</v>
      </c>
      <c r="J87" s="33" t="s">
        <v>1015</v>
      </c>
      <c r="K87" s="33" t="s">
        <v>2477</v>
      </c>
      <c r="L87" s="17" t="s">
        <v>117</v>
      </c>
      <c r="M87" s="83" t="s">
        <v>2418</v>
      </c>
      <c r="N87" s="17" t="s">
        <v>28</v>
      </c>
      <c r="O87" s="212"/>
      <c r="P87" s="212"/>
      <c r="Q87" s="14"/>
      <c r="R87" s="21">
        <v>12000</v>
      </c>
      <c r="S87" s="121">
        <v>12000</v>
      </c>
      <c r="T87" s="121">
        <v>12000</v>
      </c>
      <c r="U87" s="302"/>
      <c r="V87" s="14">
        <v>30.250000000000004</v>
      </c>
      <c r="W87" s="20">
        <v>1089000</v>
      </c>
      <c r="X87" s="14">
        <f t="shared" si="10"/>
        <v>1219680</v>
      </c>
      <c r="Y87" s="33" t="s">
        <v>1911</v>
      </c>
      <c r="Z87" s="33">
        <v>2015</v>
      </c>
      <c r="AA87" s="86"/>
    </row>
    <row r="88" spans="2:27" s="11" customFormat="1" ht="43.9" customHeight="1" x14ac:dyDescent="0.25">
      <c r="B88" s="33" t="s">
        <v>2098</v>
      </c>
      <c r="C88" s="16" t="s">
        <v>2</v>
      </c>
      <c r="D88" s="336" t="s">
        <v>1938</v>
      </c>
      <c r="E88" s="336" t="s">
        <v>1939</v>
      </c>
      <c r="F88" s="336" t="s">
        <v>1940</v>
      </c>
      <c r="G88" s="336" t="s">
        <v>1959</v>
      </c>
      <c r="H88" s="16" t="s">
        <v>3</v>
      </c>
      <c r="I88" s="33">
        <v>67</v>
      </c>
      <c r="J88" s="33" t="s">
        <v>2581</v>
      </c>
      <c r="K88" s="33" t="s">
        <v>2477</v>
      </c>
      <c r="L88" s="17" t="s">
        <v>117</v>
      </c>
      <c r="M88" s="83" t="s">
        <v>2418</v>
      </c>
      <c r="N88" s="17" t="s">
        <v>28</v>
      </c>
      <c r="O88" s="212"/>
      <c r="P88" s="212"/>
      <c r="Q88" s="14"/>
      <c r="R88" s="21">
        <v>0</v>
      </c>
      <c r="S88" s="121">
        <v>0</v>
      </c>
      <c r="T88" s="121">
        <v>0</v>
      </c>
      <c r="U88" s="302"/>
      <c r="V88" s="14">
        <v>0</v>
      </c>
      <c r="W88" s="20">
        <v>0</v>
      </c>
      <c r="X88" s="14">
        <f t="shared" ref="X88" si="17">W88*1.12</f>
        <v>0</v>
      </c>
      <c r="Y88" s="33" t="s">
        <v>1911</v>
      </c>
      <c r="Z88" s="33">
        <v>2015</v>
      </c>
      <c r="AA88" s="86" t="s">
        <v>2884</v>
      </c>
    </row>
    <row r="89" spans="2:27" s="11" customFormat="1" ht="43.9" customHeight="1" x14ac:dyDescent="0.25">
      <c r="B89" s="33" t="s">
        <v>2879</v>
      </c>
      <c r="C89" s="16" t="s">
        <v>2</v>
      </c>
      <c r="D89" s="336" t="s">
        <v>1938</v>
      </c>
      <c r="E89" s="336" t="s">
        <v>1939</v>
      </c>
      <c r="F89" s="336" t="s">
        <v>1940</v>
      </c>
      <c r="G89" s="336" t="s">
        <v>1959</v>
      </c>
      <c r="H89" s="16" t="s">
        <v>3</v>
      </c>
      <c r="I89" s="33">
        <v>67</v>
      </c>
      <c r="J89" s="33" t="s">
        <v>1015</v>
      </c>
      <c r="K89" s="33" t="s">
        <v>2477</v>
      </c>
      <c r="L89" s="17" t="s">
        <v>117</v>
      </c>
      <c r="M89" s="83" t="s">
        <v>2418</v>
      </c>
      <c r="N89" s="17" t="s">
        <v>28</v>
      </c>
      <c r="O89" s="212"/>
      <c r="P89" s="212"/>
      <c r="Q89" s="14"/>
      <c r="R89" s="21">
        <v>60000</v>
      </c>
      <c r="S89" s="121">
        <v>60000</v>
      </c>
      <c r="T89" s="121">
        <v>60000</v>
      </c>
      <c r="U89" s="302"/>
      <c r="V89" s="14">
        <v>19.580000000000002</v>
      </c>
      <c r="W89" s="20">
        <v>3524399.9999999995</v>
      </c>
      <c r="X89" s="14">
        <f t="shared" si="10"/>
        <v>3947328</v>
      </c>
      <c r="Y89" s="33" t="s">
        <v>1911</v>
      </c>
      <c r="Z89" s="33">
        <v>2015</v>
      </c>
      <c r="AA89" s="86"/>
    </row>
    <row r="90" spans="2:27" s="11" customFormat="1" ht="43.9" customHeight="1" x14ac:dyDescent="0.25">
      <c r="B90" s="33" t="s">
        <v>2099</v>
      </c>
      <c r="C90" s="16" t="s">
        <v>2</v>
      </c>
      <c r="D90" s="336" t="s">
        <v>1938</v>
      </c>
      <c r="E90" s="336" t="s">
        <v>1939</v>
      </c>
      <c r="F90" s="336" t="s">
        <v>1940</v>
      </c>
      <c r="G90" s="336" t="s">
        <v>1960</v>
      </c>
      <c r="H90" s="16" t="s">
        <v>3</v>
      </c>
      <c r="I90" s="33">
        <v>67</v>
      </c>
      <c r="J90" s="33" t="s">
        <v>2581</v>
      </c>
      <c r="K90" s="33" t="s">
        <v>2477</v>
      </c>
      <c r="L90" s="17" t="s">
        <v>117</v>
      </c>
      <c r="M90" s="83" t="s">
        <v>2418</v>
      </c>
      <c r="N90" s="17" t="s">
        <v>28</v>
      </c>
      <c r="O90" s="212"/>
      <c r="P90" s="212"/>
      <c r="Q90" s="14"/>
      <c r="R90" s="21">
        <v>0</v>
      </c>
      <c r="S90" s="121">
        <v>0</v>
      </c>
      <c r="T90" s="121">
        <v>0</v>
      </c>
      <c r="U90" s="302"/>
      <c r="V90" s="14">
        <v>0</v>
      </c>
      <c r="W90" s="20">
        <v>0</v>
      </c>
      <c r="X90" s="14">
        <f t="shared" ref="X90" si="18">W90*1.12</f>
        <v>0</v>
      </c>
      <c r="Y90" s="33" t="s">
        <v>1911</v>
      </c>
      <c r="Z90" s="33">
        <v>2015</v>
      </c>
      <c r="AA90" s="86" t="s">
        <v>2885</v>
      </c>
    </row>
    <row r="91" spans="2:27" s="11" customFormat="1" ht="43.9" customHeight="1" x14ac:dyDescent="0.25">
      <c r="B91" s="33" t="s">
        <v>2880</v>
      </c>
      <c r="C91" s="16" t="s">
        <v>2</v>
      </c>
      <c r="D91" s="336" t="s">
        <v>1938</v>
      </c>
      <c r="E91" s="336" t="s">
        <v>1939</v>
      </c>
      <c r="F91" s="336" t="s">
        <v>1940</v>
      </c>
      <c r="G91" s="336" t="s">
        <v>1960</v>
      </c>
      <c r="H91" s="16" t="s">
        <v>3</v>
      </c>
      <c r="I91" s="33">
        <v>67</v>
      </c>
      <c r="J91" s="33" t="s">
        <v>1015</v>
      </c>
      <c r="K91" s="33" t="s">
        <v>2477</v>
      </c>
      <c r="L91" s="17" t="s">
        <v>117</v>
      </c>
      <c r="M91" s="83" t="s">
        <v>2418</v>
      </c>
      <c r="N91" s="17" t="s">
        <v>28</v>
      </c>
      <c r="O91" s="212"/>
      <c r="P91" s="212"/>
      <c r="Q91" s="14"/>
      <c r="R91" s="21">
        <v>30000</v>
      </c>
      <c r="S91" s="121">
        <v>30000</v>
      </c>
      <c r="T91" s="121">
        <v>30000</v>
      </c>
      <c r="U91" s="302"/>
      <c r="V91" s="14">
        <v>25.3</v>
      </c>
      <c r="W91" s="20">
        <v>2277000</v>
      </c>
      <c r="X91" s="14">
        <f t="shared" si="10"/>
        <v>2550240.0000000005</v>
      </c>
      <c r="Y91" s="33" t="s">
        <v>1911</v>
      </c>
      <c r="Z91" s="33">
        <v>2015</v>
      </c>
      <c r="AA91" s="86"/>
    </row>
    <row r="92" spans="2:27" s="11" customFormat="1" ht="43.9" customHeight="1" x14ac:dyDescent="0.25">
      <c r="B92" s="33" t="s">
        <v>2100</v>
      </c>
      <c r="C92" s="16" t="s">
        <v>2</v>
      </c>
      <c r="D92" s="336" t="s">
        <v>1961</v>
      </c>
      <c r="E92" s="336" t="s">
        <v>1962</v>
      </c>
      <c r="F92" s="336" t="s">
        <v>1963</v>
      </c>
      <c r="G92" s="336" t="s">
        <v>1964</v>
      </c>
      <c r="H92" s="16" t="s">
        <v>3</v>
      </c>
      <c r="I92" s="33">
        <v>67</v>
      </c>
      <c r="J92" s="33" t="s">
        <v>2581</v>
      </c>
      <c r="K92" s="33" t="s">
        <v>2477</v>
      </c>
      <c r="L92" s="17" t="s">
        <v>117</v>
      </c>
      <c r="M92" s="83" t="s">
        <v>2418</v>
      </c>
      <c r="N92" s="17" t="s">
        <v>28</v>
      </c>
      <c r="O92" s="212"/>
      <c r="P92" s="212"/>
      <c r="Q92" s="14"/>
      <c r="R92" s="21">
        <v>0</v>
      </c>
      <c r="S92" s="121">
        <v>0</v>
      </c>
      <c r="T92" s="121">
        <v>0</v>
      </c>
      <c r="U92" s="302"/>
      <c r="V92" s="14">
        <v>0</v>
      </c>
      <c r="W92" s="20">
        <v>0</v>
      </c>
      <c r="X92" s="14">
        <f t="shared" ref="X92" si="19">W92*1.12</f>
        <v>0</v>
      </c>
      <c r="Y92" s="33" t="s">
        <v>1911</v>
      </c>
      <c r="Z92" s="33">
        <v>2015</v>
      </c>
      <c r="AA92" s="86" t="s">
        <v>2886</v>
      </c>
    </row>
    <row r="93" spans="2:27" s="11" customFormat="1" ht="43.9" customHeight="1" x14ac:dyDescent="0.25">
      <c r="B93" s="33" t="s">
        <v>2881</v>
      </c>
      <c r="C93" s="16" t="s">
        <v>2</v>
      </c>
      <c r="D93" s="336" t="s">
        <v>1961</v>
      </c>
      <c r="E93" s="336" t="s">
        <v>1962</v>
      </c>
      <c r="F93" s="336" t="s">
        <v>1963</v>
      </c>
      <c r="G93" s="336" t="s">
        <v>1964</v>
      </c>
      <c r="H93" s="16" t="s">
        <v>3</v>
      </c>
      <c r="I93" s="33">
        <v>67</v>
      </c>
      <c r="J93" s="33" t="s">
        <v>1015</v>
      </c>
      <c r="K93" s="33" t="s">
        <v>2477</v>
      </c>
      <c r="L93" s="17" t="s">
        <v>117</v>
      </c>
      <c r="M93" s="83" t="s">
        <v>2418</v>
      </c>
      <c r="N93" s="17" t="s">
        <v>28</v>
      </c>
      <c r="O93" s="212"/>
      <c r="P93" s="212"/>
      <c r="Q93" s="14"/>
      <c r="R93" s="21">
        <v>10000</v>
      </c>
      <c r="S93" s="121">
        <v>10000</v>
      </c>
      <c r="T93" s="121">
        <v>10000</v>
      </c>
      <c r="U93" s="302"/>
      <c r="V93" s="14">
        <v>12.980000000000002</v>
      </c>
      <c r="W93" s="20">
        <v>389400</v>
      </c>
      <c r="X93" s="14">
        <f t="shared" si="10"/>
        <v>436128.00000000006</v>
      </c>
      <c r="Y93" s="33" t="s">
        <v>1911</v>
      </c>
      <c r="Z93" s="33">
        <v>2015</v>
      </c>
      <c r="AA93" s="86"/>
    </row>
    <row r="94" spans="2:27" s="11" customFormat="1" ht="43.9" customHeight="1" x14ac:dyDescent="0.25">
      <c r="B94" s="33" t="s">
        <v>2101</v>
      </c>
      <c r="C94" s="16" t="s">
        <v>2</v>
      </c>
      <c r="D94" s="336" t="s">
        <v>1938</v>
      </c>
      <c r="E94" s="336" t="s">
        <v>1939</v>
      </c>
      <c r="F94" s="336" t="s">
        <v>1940</v>
      </c>
      <c r="G94" s="336" t="s">
        <v>1965</v>
      </c>
      <c r="H94" s="16" t="s">
        <v>3</v>
      </c>
      <c r="I94" s="33">
        <v>67</v>
      </c>
      <c r="J94" s="33" t="s">
        <v>2581</v>
      </c>
      <c r="K94" s="33" t="s">
        <v>2477</v>
      </c>
      <c r="L94" s="17" t="s">
        <v>117</v>
      </c>
      <c r="M94" s="83" t="s">
        <v>2418</v>
      </c>
      <c r="N94" s="17" t="s">
        <v>28</v>
      </c>
      <c r="O94" s="212"/>
      <c r="P94" s="212"/>
      <c r="Q94" s="14"/>
      <c r="R94" s="21">
        <v>20000</v>
      </c>
      <c r="S94" s="121">
        <v>20000</v>
      </c>
      <c r="T94" s="121">
        <v>20000</v>
      </c>
      <c r="U94" s="302"/>
      <c r="V94" s="14">
        <v>5.5</v>
      </c>
      <c r="W94" s="20">
        <v>330000</v>
      </c>
      <c r="X94" s="14">
        <f t="shared" si="10"/>
        <v>369600.00000000006</v>
      </c>
      <c r="Y94" s="33" t="s">
        <v>1911</v>
      </c>
      <c r="Z94" s="33">
        <v>2015</v>
      </c>
      <c r="AA94" s="86"/>
    </row>
    <row r="95" spans="2:27" s="11" customFormat="1" ht="43.9" customHeight="1" x14ac:dyDescent="0.25">
      <c r="B95" s="33" t="s">
        <v>2102</v>
      </c>
      <c r="C95" s="16" t="s">
        <v>2</v>
      </c>
      <c r="D95" s="336" t="s">
        <v>1938</v>
      </c>
      <c r="E95" s="336" t="s">
        <v>1939</v>
      </c>
      <c r="F95" s="336" t="s">
        <v>1940</v>
      </c>
      <c r="G95" s="336" t="s">
        <v>1966</v>
      </c>
      <c r="H95" s="16" t="s">
        <v>3</v>
      </c>
      <c r="I95" s="33">
        <v>67</v>
      </c>
      <c r="J95" s="33" t="s">
        <v>2581</v>
      </c>
      <c r="K95" s="33" t="s">
        <v>2477</v>
      </c>
      <c r="L95" s="17" t="s">
        <v>117</v>
      </c>
      <c r="M95" s="83" t="s">
        <v>2418</v>
      </c>
      <c r="N95" s="17" t="s">
        <v>28</v>
      </c>
      <c r="O95" s="212"/>
      <c r="P95" s="212"/>
      <c r="Q95" s="14"/>
      <c r="R95" s="21">
        <v>0</v>
      </c>
      <c r="S95" s="121">
        <v>0</v>
      </c>
      <c r="T95" s="121">
        <v>0</v>
      </c>
      <c r="U95" s="302"/>
      <c r="V95" s="14">
        <v>0</v>
      </c>
      <c r="W95" s="20">
        <v>0</v>
      </c>
      <c r="X95" s="14">
        <f t="shared" ref="X95" si="20">W95*1.12</f>
        <v>0</v>
      </c>
      <c r="Y95" s="33" t="s">
        <v>1911</v>
      </c>
      <c r="Z95" s="33">
        <v>2015</v>
      </c>
      <c r="AA95" s="86" t="s">
        <v>2889</v>
      </c>
    </row>
    <row r="96" spans="2:27" s="11" customFormat="1" ht="43.9" customHeight="1" x14ac:dyDescent="0.25">
      <c r="B96" s="33" t="s">
        <v>2887</v>
      </c>
      <c r="C96" s="16" t="s">
        <v>2</v>
      </c>
      <c r="D96" s="336" t="s">
        <v>1938</v>
      </c>
      <c r="E96" s="336" t="s">
        <v>1939</v>
      </c>
      <c r="F96" s="336" t="s">
        <v>1940</v>
      </c>
      <c r="G96" s="336" t="s">
        <v>1966</v>
      </c>
      <c r="H96" s="16" t="s">
        <v>3</v>
      </c>
      <c r="I96" s="33">
        <v>67</v>
      </c>
      <c r="J96" s="33" t="s">
        <v>1015</v>
      </c>
      <c r="K96" s="33" t="s">
        <v>2477</v>
      </c>
      <c r="L96" s="17" t="s">
        <v>117</v>
      </c>
      <c r="M96" s="83" t="s">
        <v>2418</v>
      </c>
      <c r="N96" s="17" t="s">
        <v>28</v>
      </c>
      <c r="O96" s="212"/>
      <c r="P96" s="212"/>
      <c r="Q96" s="14"/>
      <c r="R96" s="21">
        <v>10000</v>
      </c>
      <c r="S96" s="121">
        <v>10000</v>
      </c>
      <c r="T96" s="121">
        <v>10000</v>
      </c>
      <c r="U96" s="302"/>
      <c r="V96" s="14">
        <v>9.68</v>
      </c>
      <c r="W96" s="20">
        <v>290400</v>
      </c>
      <c r="X96" s="14">
        <f t="shared" si="10"/>
        <v>325248.00000000006</v>
      </c>
      <c r="Y96" s="33" t="s">
        <v>1911</v>
      </c>
      <c r="Z96" s="33">
        <v>2015</v>
      </c>
      <c r="AA96" s="86"/>
    </row>
    <row r="97" spans="2:27" s="11" customFormat="1" ht="43.9" customHeight="1" x14ac:dyDescent="0.25">
      <c r="B97" s="33" t="s">
        <v>2103</v>
      </c>
      <c r="C97" s="16" t="s">
        <v>2</v>
      </c>
      <c r="D97" s="336" t="s">
        <v>1967</v>
      </c>
      <c r="E97" s="336" t="s">
        <v>1968</v>
      </c>
      <c r="F97" s="336" t="s">
        <v>1969</v>
      </c>
      <c r="G97" s="336" t="s">
        <v>1970</v>
      </c>
      <c r="H97" s="16" t="s">
        <v>3</v>
      </c>
      <c r="I97" s="33">
        <v>49</v>
      </c>
      <c r="J97" s="33" t="s">
        <v>2581</v>
      </c>
      <c r="K97" s="33" t="s">
        <v>2477</v>
      </c>
      <c r="L97" s="17" t="s">
        <v>117</v>
      </c>
      <c r="M97" s="83" t="s">
        <v>2418</v>
      </c>
      <c r="N97" s="17" t="s">
        <v>28</v>
      </c>
      <c r="O97" s="212"/>
      <c r="P97" s="212"/>
      <c r="Q97" s="14"/>
      <c r="R97" s="21">
        <v>0</v>
      </c>
      <c r="S97" s="121">
        <v>0</v>
      </c>
      <c r="T97" s="121">
        <v>0</v>
      </c>
      <c r="U97" s="302"/>
      <c r="V97" s="14">
        <v>0</v>
      </c>
      <c r="W97" s="20">
        <v>0</v>
      </c>
      <c r="X97" s="14">
        <f t="shared" ref="X97" si="21">W97*1.12</f>
        <v>0</v>
      </c>
      <c r="Y97" s="33" t="s">
        <v>1911</v>
      </c>
      <c r="Z97" s="33">
        <v>2015</v>
      </c>
      <c r="AA97" s="86" t="s">
        <v>2890</v>
      </c>
    </row>
    <row r="98" spans="2:27" s="11" customFormat="1" ht="43.9" customHeight="1" x14ac:dyDescent="0.25">
      <c r="B98" s="33" t="s">
        <v>2888</v>
      </c>
      <c r="C98" s="16" t="s">
        <v>2</v>
      </c>
      <c r="D98" s="336" t="s">
        <v>1967</v>
      </c>
      <c r="E98" s="336" t="s">
        <v>1968</v>
      </c>
      <c r="F98" s="336" t="s">
        <v>1969</v>
      </c>
      <c r="G98" s="336" t="s">
        <v>1970</v>
      </c>
      <c r="H98" s="16" t="s">
        <v>3</v>
      </c>
      <c r="I98" s="33">
        <v>49</v>
      </c>
      <c r="J98" s="33" t="s">
        <v>1015</v>
      </c>
      <c r="K98" s="33" t="s">
        <v>2477</v>
      </c>
      <c r="L98" s="17" t="s">
        <v>117</v>
      </c>
      <c r="M98" s="83" t="s">
        <v>2418</v>
      </c>
      <c r="N98" s="17" t="s">
        <v>28</v>
      </c>
      <c r="O98" s="212"/>
      <c r="P98" s="212"/>
      <c r="Q98" s="14"/>
      <c r="R98" s="21">
        <v>20000</v>
      </c>
      <c r="S98" s="121">
        <v>20000</v>
      </c>
      <c r="T98" s="121">
        <v>20000</v>
      </c>
      <c r="U98" s="302"/>
      <c r="V98" s="14">
        <v>33</v>
      </c>
      <c r="W98" s="20">
        <v>1980000</v>
      </c>
      <c r="X98" s="14">
        <f t="shared" si="10"/>
        <v>2217600</v>
      </c>
      <c r="Y98" s="33" t="s">
        <v>1911</v>
      </c>
      <c r="Z98" s="33">
        <v>2015</v>
      </c>
      <c r="AA98" s="86"/>
    </row>
    <row r="99" spans="2:27" s="11" customFormat="1" ht="43.9" customHeight="1" x14ac:dyDescent="0.25">
      <c r="B99" s="33" t="s">
        <v>2104</v>
      </c>
      <c r="C99" s="16" t="s">
        <v>2</v>
      </c>
      <c r="D99" s="336" t="s">
        <v>1967</v>
      </c>
      <c r="E99" s="336" t="s">
        <v>1968</v>
      </c>
      <c r="F99" s="336" t="s">
        <v>1969</v>
      </c>
      <c r="G99" s="336" t="s">
        <v>1971</v>
      </c>
      <c r="H99" s="16" t="s">
        <v>3</v>
      </c>
      <c r="I99" s="33">
        <v>49</v>
      </c>
      <c r="J99" s="33" t="s">
        <v>2581</v>
      </c>
      <c r="K99" s="33" t="s">
        <v>2477</v>
      </c>
      <c r="L99" s="17" t="s">
        <v>117</v>
      </c>
      <c r="M99" s="83" t="s">
        <v>2418</v>
      </c>
      <c r="N99" s="17" t="s">
        <v>28</v>
      </c>
      <c r="O99" s="212"/>
      <c r="P99" s="212"/>
      <c r="Q99" s="14"/>
      <c r="R99" s="21">
        <v>40000</v>
      </c>
      <c r="S99" s="121">
        <v>40000</v>
      </c>
      <c r="T99" s="121">
        <v>40000</v>
      </c>
      <c r="U99" s="302"/>
      <c r="V99" s="14">
        <v>11.880000000000003</v>
      </c>
      <c r="W99" s="20">
        <v>1425600</v>
      </c>
      <c r="X99" s="14">
        <f t="shared" si="10"/>
        <v>1596672.0000000002</v>
      </c>
      <c r="Y99" s="33" t="s">
        <v>1911</v>
      </c>
      <c r="Z99" s="33">
        <v>2015</v>
      </c>
      <c r="AA99" s="86"/>
    </row>
    <row r="100" spans="2:27" s="11" customFormat="1" ht="43.9" customHeight="1" x14ac:dyDescent="0.25">
      <c r="B100" s="33" t="s">
        <v>2105</v>
      </c>
      <c r="C100" s="16" t="s">
        <v>2</v>
      </c>
      <c r="D100" s="336" t="s">
        <v>1967</v>
      </c>
      <c r="E100" s="336" t="s">
        <v>1968</v>
      </c>
      <c r="F100" s="336" t="s">
        <v>1969</v>
      </c>
      <c r="G100" s="336" t="s">
        <v>1972</v>
      </c>
      <c r="H100" s="16" t="s">
        <v>3</v>
      </c>
      <c r="I100" s="33">
        <v>49</v>
      </c>
      <c r="J100" s="33" t="s">
        <v>2581</v>
      </c>
      <c r="K100" s="33" t="s">
        <v>2477</v>
      </c>
      <c r="L100" s="17" t="s">
        <v>117</v>
      </c>
      <c r="M100" s="83" t="s">
        <v>2418</v>
      </c>
      <c r="N100" s="17" t="s">
        <v>28</v>
      </c>
      <c r="O100" s="212"/>
      <c r="P100" s="212"/>
      <c r="Q100" s="14"/>
      <c r="R100" s="21">
        <v>40000</v>
      </c>
      <c r="S100" s="121">
        <v>40000</v>
      </c>
      <c r="T100" s="121">
        <v>40000</v>
      </c>
      <c r="U100" s="302"/>
      <c r="V100" s="14">
        <v>11.88</v>
      </c>
      <c r="W100" s="20">
        <v>1425600</v>
      </c>
      <c r="X100" s="14">
        <f t="shared" si="10"/>
        <v>1596672.0000000002</v>
      </c>
      <c r="Y100" s="33" t="s">
        <v>1911</v>
      </c>
      <c r="Z100" s="33">
        <v>2015</v>
      </c>
      <c r="AA100" s="86"/>
    </row>
    <row r="101" spans="2:27" s="11" customFormat="1" ht="43.9" customHeight="1" x14ac:dyDescent="0.25">
      <c r="B101" s="33" t="s">
        <v>2106</v>
      </c>
      <c r="C101" s="16" t="s">
        <v>2</v>
      </c>
      <c r="D101" s="336" t="s">
        <v>1967</v>
      </c>
      <c r="E101" s="336" t="s">
        <v>1968</v>
      </c>
      <c r="F101" s="336" t="s">
        <v>1969</v>
      </c>
      <c r="G101" s="336" t="s">
        <v>1973</v>
      </c>
      <c r="H101" s="16" t="s">
        <v>3</v>
      </c>
      <c r="I101" s="33">
        <v>49</v>
      </c>
      <c r="J101" s="33" t="s">
        <v>2581</v>
      </c>
      <c r="K101" s="33" t="s">
        <v>2477</v>
      </c>
      <c r="L101" s="17" t="s">
        <v>117</v>
      </c>
      <c r="M101" s="83" t="s">
        <v>2418</v>
      </c>
      <c r="N101" s="17" t="s">
        <v>28</v>
      </c>
      <c r="O101" s="212"/>
      <c r="P101" s="212"/>
      <c r="Q101" s="14"/>
      <c r="R101" s="21">
        <v>40000</v>
      </c>
      <c r="S101" s="121">
        <v>40000</v>
      </c>
      <c r="T101" s="121">
        <v>40000</v>
      </c>
      <c r="U101" s="302"/>
      <c r="V101" s="14">
        <v>11.88</v>
      </c>
      <c r="W101" s="20">
        <v>1425600</v>
      </c>
      <c r="X101" s="14">
        <f t="shared" si="10"/>
        <v>1596672.0000000002</v>
      </c>
      <c r="Y101" s="33" t="s">
        <v>1911</v>
      </c>
      <c r="Z101" s="33">
        <v>2015</v>
      </c>
      <c r="AA101" s="86"/>
    </row>
    <row r="102" spans="2:27" s="11" customFormat="1" ht="43.9" customHeight="1" x14ac:dyDescent="0.25">
      <c r="B102" s="33" t="s">
        <v>2107</v>
      </c>
      <c r="C102" s="16" t="s">
        <v>2</v>
      </c>
      <c r="D102" s="336" t="s">
        <v>1967</v>
      </c>
      <c r="E102" s="336" t="s">
        <v>1968</v>
      </c>
      <c r="F102" s="336" t="s">
        <v>1969</v>
      </c>
      <c r="G102" s="336" t="s">
        <v>1974</v>
      </c>
      <c r="H102" s="16" t="s">
        <v>3</v>
      </c>
      <c r="I102" s="33">
        <v>49</v>
      </c>
      <c r="J102" s="33" t="s">
        <v>2581</v>
      </c>
      <c r="K102" s="33" t="s">
        <v>2477</v>
      </c>
      <c r="L102" s="17" t="s">
        <v>117</v>
      </c>
      <c r="M102" s="83" t="s">
        <v>2418</v>
      </c>
      <c r="N102" s="17" t="s">
        <v>28</v>
      </c>
      <c r="O102" s="212"/>
      <c r="P102" s="212"/>
      <c r="Q102" s="14"/>
      <c r="R102" s="21">
        <v>40000</v>
      </c>
      <c r="S102" s="121">
        <v>40000</v>
      </c>
      <c r="T102" s="121">
        <v>40000</v>
      </c>
      <c r="U102" s="302"/>
      <c r="V102" s="14">
        <v>11.88</v>
      </c>
      <c r="W102" s="20">
        <v>1425600</v>
      </c>
      <c r="X102" s="14">
        <f t="shared" si="10"/>
        <v>1596672.0000000002</v>
      </c>
      <c r="Y102" s="33" t="s">
        <v>1911</v>
      </c>
      <c r="Z102" s="33">
        <v>2015</v>
      </c>
      <c r="AA102" s="86"/>
    </row>
    <row r="103" spans="2:27" s="11" customFormat="1" ht="43.9" customHeight="1" x14ac:dyDescent="0.25">
      <c r="B103" s="33" t="s">
        <v>2108</v>
      </c>
      <c r="C103" s="16" t="s">
        <v>2</v>
      </c>
      <c r="D103" s="83" t="s">
        <v>1938</v>
      </c>
      <c r="E103" s="83" t="s">
        <v>1939</v>
      </c>
      <c r="F103" s="83" t="s">
        <v>1940</v>
      </c>
      <c r="G103" s="83" t="s">
        <v>1975</v>
      </c>
      <c r="H103" s="16" t="s">
        <v>3</v>
      </c>
      <c r="I103" s="33">
        <v>67</v>
      </c>
      <c r="J103" s="33" t="s">
        <v>2581</v>
      </c>
      <c r="K103" s="33" t="s">
        <v>2477</v>
      </c>
      <c r="L103" s="17" t="s">
        <v>117</v>
      </c>
      <c r="M103" s="83" t="s">
        <v>2418</v>
      </c>
      <c r="N103" s="17" t="s">
        <v>28</v>
      </c>
      <c r="O103" s="212"/>
      <c r="P103" s="212"/>
      <c r="Q103" s="14"/>
      <c r="R103" s="21">
        <v>0</v>
      </c>
      <c r="S103" s="121">
        <v>0</v>
      </c>
      <c r="T103" s="121">
        <v>0</v>
      </c>
      <c r="U103" s="121"/>
      <c r="V103" s="14">
        <v>0</v>
      </c>
      <c r="W103" s="20">
        <v>0</v>
      </c>
      <c r="X103" s="14">
        <f t="shared" ref="X103" si="22">W103*1.12</f>
        <v>0</v>
      </c>
      <c r="Y103" s="33" t="s">
        <v>1911</v>
      </c>
      <c r="Z103" s="33">
        <v>2015</v>
      </c>
      <c r="AA103" s="86" t="s">
        <v>2893</v>
      </c>
    </row>
    <row r="104" spans="2:27" s="11" customFormat="1" ht="43.9" customHeight="1" x14ac:dyDescent="0.25">
      <c r="B104" s="33" t="s">
        <v>2891</v>
      </c>
      <c r="C104" s="16" t="s">
        <v>2</v>
      </c>
      <c r="D104" s="83" t="s">
        <v>1938</v>
      </c>
      <c r="E104" s="83" t="s">
        <v>1939</v>
      </c>
      <c r="F104" s="83" t="s">
        <v>1940</v>
      </c>
      <c r="G104" s="83" t="s">
        <v>1975</v>
      </c>
      <c r="H104" s="16" t="s">
        <v>3</v>
      </c>
      <c r="I104" s="33">
        <v>67</v>
      </c>
      <c r="J104" s="33" t="s">
        <v>1015</v>
      </c>
      <c r="K104" s="33" t="s">
        <v>2477</v>
      </c>
      <c r="L104" s="17" t="s">
        <v>117</v>
      </c>
      <c r="M104" s="83" t="s">
        <v>2418</v>
      </c>
      <c r="N104" s="17" t="s">
        <v>28</v>
      </c>
      <c r="O104" s="212"/>
      <c r="P104" s="212"/>
      <c r="Q104" s="14"/>
      <c r="R104" s="21">
        <v>20000</v>
      </c>
      <c r="S104" s="121">
        <v>20000</v>
      </c>
      <c r="T104" s="121">
        <v>20000</v>
      </c>
      <c r="U104" s="121"/>
      <c r="V104" s="14">
        <v>11.88</v>
      </c>
      <c r="W104" s="20">
        <v>712800</v>
      </c>
      <c r="X104" s="14">
        <f t="shared" si="10"/>
        <v>798336.00000000012</v>
      </c>
      <c r="Y104" s="33" t="s">
        <v>1911</v>
      </c>
      <c r="Z104" s="33">
        <v>2015</v>
      </c>
      <c r="AA104" s="15"/>
    </row>
    <row r="105" spans="2:27" s="11" customFormat="1" ht="43.5" customHeight="1" x14ac:dyDescent="0.25">
      <c r="B105" s="33" t="s">
        <v>2109</v>
      </c>
      <c r="C105" s="16" t="s">
        <v>2</v>
      </c>
      <c r="D105" s="83" t="s">
        <v>1976</v>
      </c>
      <c r="E105" s="83" t="s">
        <v>1946</v>
      </c>
      <c r="F105" s="83" t="s">
        <v>1977</v>
      </c>
      <c r="G105" s="83" t="s">
        <v>1978</v>
      </c>
      <c r="H105" s="16" t="s">
        <v>3</v>
      </c>
      <c r="I105" s="33">
        <v>50</v>
      </c>
      <c r="J105" s="33" t="s">
        <v>2581</v>
      </c>
      <c r="K105" s="33" t="s">
        <v>2477</v>
      </c>
      <c r="L105" s="17" t="s">
        <v>117</v>
      </c>
      <c r="M105" s="83" t="s">
        <v>2418</v>
      </c>
      <c r="N105" s="17" t="s">
        <v>28</v>
      </c>
      <c r="O105" s="212"/>
      <c r="P105" s="212"/>
      <c r="Q105" s="14"/>
      <c r="R105" s="21">
        <v>0</v>
      </c>
      <c r="S105" s="121">
        <v>0</v>
      </c>
      <c r="T105" s="121">
        <v>0</v>
      </c>
      <c r="U105" s="121"/>
      <c r="V105" s="14">
        <v>0</v>
      </c>
      <c r="W105" s="20">
        <v>0</v>
      </c>
      <c r="X105" s="14">
        <f t="shared" ref="X105" si="23">W105*1.12</f>
        <v>0</v>
      </c>
      <c r="Y105" s="33" t="s">
        <v>1911</v>
      </c>
      <c r="Z105" s="33">
        <v>2015</v>
      </c>
      <c r="AA105" s="86" t="s">
        <v>2894</v>
      </c>
    </row>
    <row r="106" spans="2:27" s="11" customFormat="1" ht="43.9" customHeight="1" x14ac:dyDescent="0.25">
      <c r="B106" s="33" t="s">
        <v>2892</v>
      </c>
      <c r="C106" s="16" t="s">
        <v>2</v>
      </c>
      <c r="D106" s="83" t="s">
        <v>1976</v>
      </c>
      <c r="E106" s="83" t="s">
        <v>1946</v>
      </c>
      <c r="F106" s="83" t="s">
        <v>1977</v>
      </c>
      <c r="G106" s="83" t="s">
        <v>1978</v>
      </c>
      <c r="H106" s="16" t="s">
        <v>3</v>
      </c>
      <c r="I106" s="33">
        <v>50</v>
      </c>
      <c r="J106" s="33" t="s">
        <v>1015</v>
      </c>
      <c r="K106" s="33" t="s">
        <v>2477</v>
      </c>
      <c r="L106" s="17" t="s">
        <v>117</v>
      </c>
      <c r="M106" s="83" t="s">
        <v>2418</v>
      </c>
      <c r="N106" s="17" t="s">
        <v>28</v>
      </c>
      <c r="O106" s="212"/>
      <c r="P106" s="212"/>
      <c r="Q106" s="14"/>
      <c r="R106" s="21">
        <v>10000</v>
      </c>
      <c r="S106" s="121">
        <v>10000</v>
      </c>
      <c r="T106" s="121">
        <v>10000</v>
      </c>
      <c r="U106" s="121"/>
      <c r="V106" s="14">
        <v>184.8</v>
      </c>
      <c r="W106" s="20">
        <v>5544000</v>
      </c>
      <c r="X106" s="14">
        <f t="shared" si="10"/>
        <v>6209280.0000000009</v>
      </c>
      <c r="Y106" s="33" t="s">
        <v>1911</v>
      </c>
      <c r="Z106" s="33">
        <v>2015</v>
      </c>
      <c r="AA106" s="15"/>
    </row>
    <row r="107" spans="2:27" s="11" customFormat="1" ht="43.5" customHeight="1" x14ac:dyDescent="0.25">
      <c r="B107" s="33" t="s">
        <v>2110</v>
      </c>
      <c r="C107" s="16" t="s">
        <v>2</v>
      </c>
      <c r="D107" s="83" t="s">
        <v>1945</v>
      </c>
      <c r="E107" s="83" t="s">
        <v>1946</v>
      </c>
      <c r="F107" s="83" t="s">
        <v>1947</v>
      </c>
      <c r="G107" s="83" t="s">
        <v>1979</v>
      </c>
      <c r="H107" s="16" t="s">
        <v>3</v>
      </c>
      <c r="I107" s="33">
        <v>50</v>
      </c>
      <c r="J107" s="33" t="s">
        <v>2581</v>
      </c>
      <c r="K107" s="33" t="s">
        <v>2477</v>
      </c>
      <c r="L107" s="17" t="s">
        <v>117</v>
      </c>
      <c r="M107" s="83" t="s">
        <v>2418</v>
      </c>
      <c r="N107" s="17" t="s">
        <v>28</v>
      </c>
      <c r="O107" s="212"/>
      <c r="P107" s="212"/>
      <c r="Q107" s="14"/>
      <c r="R107" s="21">
        <v>150000</v>
      </c>
      <c r="S107" s="121">
        <v>150000</v>
      </c>
      <c r="T107" s="121">
        <v>150000</v>
      </c>
      <c r="U107" s="121"/>
      <c r="V107" s="14">
        <v>23.87</v>
      </c>
      <c r="W107" s="20">
        <v>10741500</v>
      </c>
      <c r="X107" s="14">
        <f t="shared" si="10"/>
        <v>12030480.000000002</v>
      </c>
      <c r="Y107" s="33" t="s">
        <v>1911</v>
      </c>
      <c r="Z107" s="33">
        <v>2015</v>
      </c>
      <c r="AA107" s="15"/>
    </row>
    <row r="108" spans="2:27" s="11" customFormat="1" ht="43.9" customHeight="1" x14ac:dyDescent="0.25">
      <c r="B108" s="33" t="s">
        <v>2111</v>
      </c>
      <c r="C108" s="16" t="s">
        <v>2</v>
      </c>
      <c r="D108" s="83" t="s">
        <v>1980</v>
      </c>
      <c r="E108" s="83" t="s">
        <v>1981</v>
      </c>
      <c r="F108" s="83" t="s">
        <v>1982</v>
      </c>
      <c r="G108" s="83" t="s">
        <v>1983</v>
      </c>
      <c r="H108" s="16" t="s">
        <v>3</v>
      </c>
      <c r="I108" s="83">
        <v>50</v>
      </c>
      <c r="J108" s="33" t="s">
        <v>2581</v>
      </c>
      <c r="K108" s="33" t="s">
        <v>2477</v>
      </c>
      <c r="L108" s="17" t="s">
        <v>117</v>
      </c>
      <c r="M108" s="83" t="s">
        <v>2418</v>
      </c>
      <c r="N108" s="17" t="s">
        <v>28</v>
      </c>
      <c r="O108" s="212"/>
      <c r="P108" s="212"/>
      <c r="Q108" s="14"/>
      <c r="R108" s="21">
        <v>0</v>
      </c>
      <c r="S108" s="121">
        <v>0</v>
      </c>
      <c r="T108" s="121">
        <v>0</v>
      </c>
      <c r="U108" s="121"/>
      <c r="V108" s="14">
        <v>0</v>
      </c>
      <c r="W108" s="20">
        <v>0</v>
      </c>
      <c r="X108" s="14">
        <f t="shared" ref="X108" si="24">W108*1.12</f>
        <v>0</v>
      </c>
      <c r="Y108" s="33" t="s">
        <v>1911</v>
      </c>
      <c r="Z108" s="33">
        <v>2015</v>
      </c>
      <c r="AA108" s="86" t="s">
        <v>2897</v>
      </c>
    </row>
    <row r="109" spans="2:27" s="11" customFormat="1" ht="43.9" customHeight="1" x14ac:dyDescent="0.25">
      <c r="B109" s="33" t="s">
        <v>2895</v>
      </c>
      <c r="C109" s="16" t="s">
        <v>2</v>
      </c>
      <c r="D109" s="83" t="s">
        <v>1980</v>
      </c>
      <c r="E109" s="83" t="s">
        <v>1981</v>
      </c>
      <c r="F109" s="83" t="s">
        <v>1982</v>
      </c>
      <c r="G109" s="83" t="s">
        <v>1983</v>
      </c>
      <c r="H109" s="16" t="s">
        <v>3</v>
      </c>
      <c r="I109" s="83">
        <v>50</v>
      </c>
      <c r="J109" s="33" t="s">
        <v>1015</v>
      </c>
      <c r="K109" s="33" t="s">
        <v>2477</v>
      </c>
      <c r="L109" s="17" t="s">
        <v>117</v>
      </c>
      <c r="M109" s="83" t="s">
        <v>2418</v>
      </c>
      <c r="N109" s="17" t="s">
        <v>28</v>
      </c>
      <c r="O109" s="212"/>
      <c r="P109" s="212"/>
      <c r="Q109" s="14"/>
      <c r="R109" s="21">
        <v>40000</v>
      </c>
      <c r="S109" s="121">
        <v>40000</v>
      </c>
      <c r="T109" s="121">
        <v>40000</v>
      </c>
      <c r="U109" s="121"/>
      <c r="V109" s="14">
        <v>12.32</v>
      </c>
      <c r="W109" s="20">
        <v>1478400</v>
      </c>
      <c r="X109" s="14">
        <f t="shared" si="10"/>
        <v>1655808.0000000002</v>
      </c>
      <c r="Y109" s="33" t="s">
        <v>1911</v>
      </c>
      <c r="Z109" s="33">
        <v>2015</v>
      </c>
      <c r="AA109" s="15"/>
    </row>
    <row r="110" spans="2:27" s="11" customFormat="1" ht="43.9" customHeight="1" x14ac:dyDescent="0.25">
      <c r="B110" s="33" t="s">
        <v>2112</v>
      </c>
      <c r="C110" s="16" t="s">
        <v>2</v>
      </c>
      <c r="D110" s="83" t="s">
        <v>1984</v>
      </c>
      <c r="E110" s="83" t="s">
        <v>1981</v>
      </c>
      <c r="F110" s="83" t="s">
        <v>1985</v>
      </c>
      <c r="G110" s="83" t="s">
        <v>1986</v>
      </c>
      <c r="H110" s="16" t="s">
        <v>3</v>
      </c>
      <c r="I110" s="83">
        <v>50</v>
      </c>
      <c r="J110" s="33" t="s">
        <v>2581</v>
      </c>
      <c r="K110" s="33" t="s">
        <v>2477</v>
      </c>
      <c r="L110" s="17" t="s">
        <v>117</v>
      </c>
      <c r="M110" s="83" t="s">
        <v>2418</v>
      </c>
      <c r="N110" s="17" t="s">
        <v>28</v>
      </c>
      <c r="O110" s="212"/>
      <c r="P110" s="212"/>
      <c r="Q110" s="14"/>
      <c r="R110" s="21">
        <v>0</v>
      </c>
      <c r="S110" s="121">
        <v>0</v>
      </c>
      <c r="T110" s="121">
        <v>0</v>
      </c>
      <c r="U110" s="121"/>
      <c r="V110" s="14">
        <v>0</v>
      </c>
      <c r="W110" s="20">
        <v>0</v>
      </c>
      <c r="X110" s="14">
        <f t="shared" ref="X110" si="25">W110*1.12</f>
        <v>0</v>
      </c>
      <c r="Y110" s="33" t="s">
        <v>1911</v>
      </c>
      <c r="Z110" s="33">
        <v>2015</v>
      </c>
      <c r="AA110" s="86" t="s">
        <v>2898</v>
      </c>
    </row>
    <row r="111" spans="2:27" s="11" customFormat="1" ht="43.9" customHeight="1" x14ac:dyDescent="0.25">
      <c r="B111" s="33" t="s">
        <v>2896</v>
      </c>
      <c r="C111" s="16" t="s">
        <v>2</v>
      </c>
      <c r="D111" s="83" t="s">
        <v>1984</v>
      </c>
      <c r="E111" s="83" t="s">
        <v>1981</v>
      </c>
      <c r="F111" s="83" t="s">
        <v>1985</v>
      </c>
      <c r="G111" s="83" t="s">
        <v>1986</v>
      </c>
      <c r="H111" s="16" t="s">
        <v>3</v>
      </c>
      <c r="I111" s="83">
        <v>50</v>
      </c>
      <c r="J111" s="33" t="s">
        <v>1015</v>
      </c>
      <c r="K111" s="33" t="s">
        <v>2477</v>
      </c>
      <c r="L111" s="17" t="s">
        <v>117</v>
      </c>
      <c r="M111" s="83" t="s">
        <v>2418</v>
      </c>
      <c r="N111" s="17" t="s">
        <v>28</v>
      </c>
      <c r="O111" s="212"/>
      <c r="P111" s="212"/>
      <c r="Q111" s="14"/>
      <c r="R111" s="21">
        <v>60000</v>
      </c>
      <c r="S111" s="121">
        <v>60000</v>
      </c>
      <c r="T111" s="121">
        <v>60000</v>
      </c>
      <c r="U111" s="121"/>
      <c r="V111" s="14">
        <v>28.6</v>
      </c>
      <c r="W111" s="20">
        <v>5148000</v>
      </c>
      <c r="X111" s="14">
        <f t="shared" si="10"/>
        <v>5765760.0000000009</v>
      </c>
      <c r="Y111" s="33" t="s">
        <v>1911</v>
      </c>
      <c r="Z111" s="33">
        <v>2015</v>
      </c>
      <c r="AA111" s="15"/>
    </row>
    <row r="112" spans="2:27" s="11" customFormat="1" ht="43.9" customHeight="1" x14ac:dyDescent="0.25">
      <c r="B112" s="33" t="s">
        <v>2113</v>
      </c>
      <c r="C112" s="16" t="s">
        <v>2</v>
      </c>
      <c r="D112" s="83" t="s">
        <v>1961</v>
      </c>
      <c r="E112" s="83" t="s">
        <v>1962</v>
      </c>
      <c r="F112" s="83" t="s">
        <v>2479</v>
      </c>
      <c r="G112" s="83" t="s">
        <v>1987</v>
      </c>
      <c r="H112" s="16" t="s">
        <v>3</v>
      </c>
      <c r="I112" s="83">
        <v>67</v>
      </c>
      <c r="J112" s="33" t="s">
        <v>2581</v>
      </c>
      <c r="K112" s="33" t="s">
        <v>2477</v>
      </c>
      <c r="L112" s="17" t="s">
        <v>117</v>
      </c>
      <c r="M112" s="83" t="s">
        <v>2418</v>
      </c>
      <c r="N112" s="17" t="s">
        <v>28</v>
      </c>
      <c r="O112" s="212"/>
      <c r="P112" s="212"/>
      <c r="Q112" s="14"/>
      <c r="R112" s="21">
        <v>60000</v>
      </c>
      <c r="S112" s="121">
        <v>60000</v>
      </c>
      <c r="T112" s="121">
        <v>60000</v>
      </c>
      <c r="U112" s="121"/>
      <c r="V112" s="14">
        <v>29.700000000000003</v>
      </c>
      <c r="W112" s="20">
        <v>5346000</v>
      </c>
      <c r="X112" s="14">
        <f>W112*1.12</f>
        <v>5987520.0000000009</v>
      </c>
      <c r="Y112" s="33" t="s">
        <v>1911</v>
      </c>
      <c r="Z112" s="33">
        <v>2015</v>
      </c>
      <c r="AA112" s="15"/>
    </row>
    <row r="113" spans="2:27" s="11" customFormat="1" ht="43.9" customHeight="1" x14ac:dyDescent="0.25">
      <c r="B113" s="33" t="s">
        <v>2114</v>
      </c>
      <c r="C113" s="16" t="s">
        <v>2</v>
      </c>
      <c r="D113" s="83" t="s">
        <v>1938</v>
      </c>
      <c r="E113" s="83" t="s">
        <v>1939</v>
      </c>
      <c r="F113" s="83" t="s">
        <v>1940</v>
      </c>
      <c r="G113" s="83" t="s">
        <v>1988</v>
      </c>
      <c r="H113" s="16" t="s">
        <v>3</v>
      </c>
      <c r="I113" s="83">
        <v>67</v>
      </c>
      <c r="J113" s="33" t="s">
        <v>2581</v>
      </c>
      <c r="K113" s="33" t="s">
        <v>2477</v>
      </c>
      <c r="L113" s="17" t="s">
        <v>117</v>
      </c>
      <c r="M113" s="83" t="s">
        <v>2418</v>
      </c>
      <c r="N113" s="17" t="s">
        <v>28</v>
      </c>
      <c r="O113" s="212"/>
      <c r="P113" s="212"/>
      <c r="Q113" s="14"/>
      <c r="R113" s="21">
        <v>15000</v>
      </c>
      <c r="S113" s="121">
        <v>15000</v>
      </c>
      <c r="T113" s="121">
        <v>15000</v>
      </c>
      <c r="U113" s="121"/>
      <c r="V113" s="14">
        <v>26.400000000000002</v>
      </c>
      <c r="W113" s="20">
        <v>1188000</v>
      </c>
      <c r="X113" s="14">
        <f>W113*1.12</f>
        <v>1330560.0000000002</v>
      </c>
      <c r="Y113" s="33" t="s">
        <v>1911</v>
      </c>
      <c r="Z113" s="33">
        <v>2015</v>
      </c>
      <c r="AA113" s="15"/>
    </row>
    <row r="114" spans="2:27" s="11" customFormat="1" ht="43.9" customHeight="1" x14ac:dyDescent="0.25">
      <c r="B114" s="33" t="s">
        <v>2115</v>
      </c>
      <c r="C114" s="16" t="s">
        <v>2</v>
      </c>
      <c r="D114" s="83" t="s">
        <v>1950</v>
      </c>
      <c r="E114" s="83" t="s">
        <v>1951</v>
      </c>
      <c r="F114" s="83" t="s">
        <v>1952</v>
      </c>
      <c r="G114" s="83" t="s">
        <v>1989</v>
      </c>
      <c r="H114" s="16" t="s">
        <v>3</v>
      </c>
      <c r="I114" s="83">
        <v>60</v>
      </c>
      <c r="J114" s="33" t="s">
        <v>2581</v>
      </c>
      <c r="K114" s="33" t="s">
        <v>2477</v>
      </c>
      <c r="L114" s="17" t="s">
        <v>117</v>
      </c>
      <c r="M114" s="83" t="s">
        <v>2418</v>
      </c>
      <c r="N114" s="17" t="s">
        <v>28</v>
      </c>
      <c r="O114" s="212"/>
      <c r="P114" s="212"/>
      <c r="Q114" s="14"/>
      <c r="R114" s="91">
        <v>20000</v>
      </c>
      <c r="S114" s="337">
        <v>20000</v>
      </c>
      <c r="T114" s="337">
        <v>20000</v>
      </c>
      <c r="U114" s="121"/>
      <c r="V114" s="14">
        <v>16.28</v>
      </c>
      <c r="W114" s="20">
        <v>976800.00000000012</v>
      </c>
      <c r="X114" s="14">
        <f>W114*1.12</f>
        <v>1094016.0000000002</v>
      </c>
      <c r="Y114" s="33" t="s">
        <v>1911</v>
      </c>
      <c r="Z114" s="33">
        <v>2015</v>
      </c>
      <c r="AA114" s="16"/>
    </row>
    <row r="115" spans="2:27" s="11" customFormat="1" ht="43.9" customHeight="1" x14ac:dyDescent="0.25">
      <c r="B115" s="33" t="s">
        <v>2116</v>
      </c>
      <c r="C115" s="16" t="s">
        <v>2</v>
      </c>
      <c r="D115" s="83" t="s">
        <v>1961</v>
      </c>
      <c r="E115" s="83" t="s">
        <v>1962</v>
      </c>
      <c r="F115" s="83" t="s">
        <v>2479</v>
      </c>
      <c r="G115" s="83" t="s">
        <v>1990</v>
      </c>
      <c r="H115" s="16" t="s">
        <v>3</v>
      </c>
      <c r="I115" s="83">
        <v>67</v>
      </c>
      <c r="J115" s="33" t="s">
        <v>2581</v>
      </c>
      <c r="K115" s="33" t="s">
        <v>2477</v>
      </c>
      <c r="L115" s="17" t="s">
        <v>117</v>
      </c>
      <c r="M115" s="83" t="s">
        <v>2418</v>
      </c>
      <c r="N115" s="17" t="s">
        <v>28</v>
      </c>
      <c r="O115" s="212"/>
      <c r="P115" s="212"/>
      <c r="Q115" s="14"/>
      <c r="R115" s="91">
        <v>20000</v>
      </c>
      <c r="S115" s="337">
        <v>20000</v>
      </c>
      <c r="T115" s="337">
        <v>20000</v>
      </c>
      <c r="U115" s="337"/>
      <c r="V115" s="14">
        <v>15.180000000000001</v>
      </c>
      <c r="W115" s="20">
        <v>910800</v>
      </c>
      <c r="X115" s="14">
        <f>W115*1.12</f>
        <v>1020096.0000000001</v>
      </c>
      <c r="Y115" s="33" t="s">
        <v>1911</v>
      </c>
      <c r="Z115" s="33">
        <v>2015</v>
      </c>
      <c r="AA115" s="16"/>
    </row>
    <row r="116" spans="2:27" s="11" customFormat="1" ht="43.9" customHeight="1" x14ac:dyDescent="0.25">
      <c r="B116" s="33" t="s">
        <v>2117</v>
      </c>
      <c r="C116" s="16" t="s">
        <v>2</v>
      </c>
      <c r="D116" s="83" t="s">
        <v>1967</v>
      </c>
      <c r="E116" s="83" t="s">
        <v>1968</v>
      </c>
      <c r="F116" s="83" t="s">
        <v>1969</v>
      </c>
      <c r="G116" s="83" t="s">
        <v>1991</v>
      </c>
      <c r="H116" s="16" t="s">
        <v>3</v>
      </c>
      <c r="I116" s="83">
        <v>50</v>
      </c>
      <c r="J116" s="33" t="s">
        <v>2581</v>
      </c>
      <c r="K116" s="33" t="s">
        <v>2477</v>
      </c>
      <c r="L116" s="17" t="s">
        <v>117</v>
      </c>
      <c r="M116" s="83" t="s">
        <v>2418</v>
      </c>
      <c r="N116" s="17" t="s">
        <v>28</v>
      </c>
      <c r="O116" s="212"/>
      <c r="P116" s="212"/>
      <c r="Q116" s="14"/>
      <c r="R116" s="21">
        <v>1500000</v>
      </c>
      <c r="S116" s="121">
        <v>1500000</v>
      </c>
      <c r="T116" s="121">
        <v>1500000</v>
      </c>
      <c r="U116" s="121"/>
      <c r="V116" s="14">
        <v>3.5200000000000005</v>
      </c>
      <c r="W116" s="20">
        <v>15840000</v>
      </c>
      <c r="X116" s="14">
        <f t="shared" si="10"/>
        <v>17740800</v>
      </c>
      <c r="Y116" s="33" t="s">
        <v>1911</v>
      </c>
      <c r="Z116" s="33">
        <v>2015</v>
      </c>
      <c r="AA116" s="15"/>
    </row>
    <row r="117" spans="2:27" s="11" customFormat="1" ht="43.9" customHeight="1" x14ac:dyDescent="0.25">
      <c r="B117" s="33" t="s">
        <v>2118</v>
      </c>
      <c r="C117" s="16" t="s">
        <v>2</v>
      </c>
      <c r="D117" s="83" t="s">
        <v>1967</v>
      </c>
      <c r="E117" s="83" t="s">
        <v>1968</v>
      </c>
      <c r="F117" s="83" t="s">
        <v>1969</v>
      </c>
      <c r="G117" s="83" t="s">
        <v>1992</v>
      </c>
      <c r="H117" s="16" t="s">
        <v>3</v>
      </c>
      <c r="I117" s="83">
        <v>50</v>
      </c>
      <c r="J117" s="33" t="s">
        <v>2581</v>
      </c>
      <c r="K117" s="33" t="s">
        <v>2477</v>
      </c>
      <c r="L117" s="17" t="s">
        <v>117</v>
      </c>
      <c r="M117" s="83" t="s">
        <v>2418</v>
      </c>
      <c r="N117" s="17" t="s">
        <v>28</v>
      </c>
      <c r="O117" s="212"/>
      <c r="P117" s="212"/>
      <c r="Q117" s="14"/>
      <c r="R117" s="21">
        <v>1500000</v>
      </c>
      <c r="S117" s="121">
        <v>1500000</v>
      </c>
      <c r="T117" s="121">
        <v>1500000</v>
      </c>
      <c r="U117" s="121"/>
      <c r="V117" s="14">
        <v>2.5299999999999998</v>
      </c>
      <c r="W117" s="20">
        <v>11385000</v>
      </c>
      <c r="X117" s="14">
        <f t="shared" si="10"/>
        <v>12751200.000000002</v>
      </c>
      <c r="Y117" s="33" t="s">
        <v>1911</v>
      </c>
      <c r="Z117" s="33">
        <v>2015</v>
      </c>
      <c r="AA117" s="15"/>
    </row>
    <row r="118" spans="2:27" s="11" customFormat="1" ht="43.9" customHeight="1" x14ac:dyDescent="0.25">
      <c r="B118" s="33" t="s">
        <v>2119</v>
      </c>
      <c r="C118" s="16" t="s">
        <v>2</v>
      </c>
      <c r="D118" s="83" t="s">
        <v>1967</v>
      </c>
      <c r="E118" s="83" t="s">
        <v>1968</v>
      </c>
      <c r="F118" s="83" t="s">
        <v>1969</v>
      </c>
      <c r="G118" s="83" t="s">
        <v>1993</v>
      </c>
      <c r="H118" s="16" t="s">
        <v>3</v>
      </c>
      <c r="I118" s="83">
        <v>50</v>
      </c>
      <c r="J118" s="33" t="s">
        <v>2581</v>
      </c>
      <c r="K118" s="33" t="s">
        <v>2477</v>
      </c>
      <c r="L118" s="17" t="s">
        <v>117</v>
      </c>
      <c r="M118" s="83" t="s">
        <v>2418</v>
      </c>
      <c r="N118" s="17" t="s">
        <v>28</v>
      </c>
      <c r="O118" s="212"/>
      <c r="P118" s="212"/>
      <c r="Q118" s="14"/>
      <c r="R118" s="21">
        <v>500000</v>
      </c>
      <c r="S118" s="121">
        <v>500000</v>
      </c>
      <c r="T118" s="121">
        <v>500000</v>
      </c>
      <c r="U118" s="121"/>
      <c r="V118" s="14">
        <v>11</v>
      </c>
      <c r="W118" s="20">
        <v>16500000</v>
      </c>
      <c r="X118" s="14">
        <f t="shared" si="10"/>
        <v>18480000</v>
      </c>
      <c r="Y118" s="33" t="s">
        <v>1911</v>
      </c>
      <c r="Z118" s="33">
        <v>2015</v>
      </c>
      <c r="AA118" s="15"/>
    </row>
    <row r="119" spans="2:27" s="11" customFormat="1" ht="43.9" customHeight="1" x14ac:dyDescent="0.25">
      <c r="B119" s="33" t="s">
        <v>2120</v>
      </c>
      <c r="C119" s="16" t="s">
        <v>2</v>
      </c>
      <c r="D119" s="83" t="s">
        <v>1967</v>
      </c>
      <c r="E119" s="83" t="s">
        <v>1968</v>
      </c>
      <c r="F119" s="83" t="s">
        <v>1969</v>
      </c>
      <c r="G119" s="83" t="s">
        <v>1994</v>
      </c>
      <c r="H119" s="16" t="s">
        <v>3</v>
      </c>
      <c r="I119" s="83">
        <v>49</v>
      </c>
      <c r="J119" s="33" t="s">
        <v>2581</v>
      </c>
      <c r="K119" s="33" t="s">
        <v>2477</v>
      </c>
      <c r="L119" s="17" t="s">
        <v>117</v>
      </c>
      <c r="M119" s="83" t="s">
        <v>2418</v>
      </c>
      <c r="N119" s="17" t="s">
        <v>28</v>
      </c>
      <c r="O119" s="212"/>
      <c r="P119" s="212"/>
      <c r="Q119" s="14"/>
      <c r="R119" s="77">
        <v>10000</v>
      </c>
      <c r="S119" s="338">
        <v>10000</v>
      </c>
      <c r="T119" s="338">
        <v>10000</v>
      </c>
      <c r="U119" s="338"/>
      <c r="V119" s="14">
        <v>10.450000000000001</v>
      </c>
      <c r="W119" s="20">
        <v>313500</v>
      </c>
      <c r="X119" s="14">
        <f t="shared" si="10"/>
        <v>351120.00000000006</v>
      </c>
      <c r="Y119" s="33" t="s">
        <v>1911</v>
      </c>
      <c r="Z119" s="33">
        <v>2015</v>
      </c>
      <c r="AA119" s="16"/>
    </row>
    <row r="120" spans="2:27" s="11" customFormat="1" ht="43.9" customHeight="1" x14ac:dyDescent="0.25">
      <c r="B120" s="33" t="s">
        <v>2121</v>
      </c>
      <c r="C120" s="16" t="s">
        <v>2</v>
      </c>
      <c r="D120" s="83" t="s">
        <v>1967</v>
      </c>
      <c r="E120" s="83" t="s">
        <v>1968</v>
      </c>
      <c r="F120" s="83" t="s">
        <v>1969</v>
      </c>
      <c r="G120" s="83" t="s">
        <v>1995</v>
      </c>
      <c r="H120" s="16" t="s">
        <v>3</v>
      </c>
      <c r="I120" s="83">
        <v>49</v>
      </c>
      <c r="J120" s="33" t="s">
        <v>2581</v>
      </c>
      <c r="K120" s="33" t="s">
        <v>2477</v>
      </c>
      <c r="L120" s="17" t="s">
        <v>117</v>
      </c>
      <c r="M120" s="83" t="s">
        <v>2418</v>
      </c>
      <c r="N120" s="17" t="s">
        <v>28</v>
      </c>
      <c r="O120" s="212"/>
      <c r="P120" s="212"/>
      <c r="Q120" s="14"/>
      <c r="R120" s="77">
        <v>30000</v>
      </c>
      <c r="S120" s="338">
        <v>30000</v>
      </c>
      <c r="T120" s="338">
        <v>30000</v>
      </c>
      <c r="U120" s="338"/>
      <c r="V120" s="14">
        <v>10.450000000000001</v>
      </c>
      <c r="W120" s="20">
        <v>940499.99999999988</v>
      </c>
      <c r="X120" s="14">
        <f t="shared" si="10"/>
        <v>1053360</v>
      </c>
      <c r="Y120" s="33" t="s">
        <v>1911</v>
      </c>
      <c r="Z120" s="33">
        <v>2015</v>
      </c>
      <c r="AA120" s="16"/>
    </row>
    <row r="121" spans="2:27" s="11" customFormat="1" ht="43.9" customHeight="1" x14ac:dyDescent="0.25">
      <c r="B121" s="33" t="s">
        <v>2122</v>
      </c>
      <c r="C121" s="16" t="s">
        <v>2</v>
      </c>
      <c r="D121" s="83" t="s">
        <v>1996</v>
      </c>
      <c r="E121" s="83" t="s">
        <v>1997</v>
      </c>
      <c r="F121" s="83" t="s">
        <v>1998</v>
      </c>
      <c r="G121" s="83" t="s">
        <v>1999</v>
      </c>
      <c r="H121" s="16" t="s">
        <v>3</v>
      </c>
      <c r="I121" s="83">
        <v>57</v>
      </c>
      <c r="J121" s="33" t="s">
        <v>2581</v>
      </c>
      <c r="K121" s="33" t="s">
        <v>2477</v>
      </c>
      <c r="L121" s="17" t="s">
        <v>117</v>
      </c>
      <c r="M121" s="83" t="s">
        <v>2418</v>
      </c>
      <c r="N121" s="17" t="s">
        <v>28</v>
      </c>
      <c r="O121" s="212"/>
      <c r="P121" s="212"/>
      <c r="Q121" s="14"/>
      <c r="R121" s="77">
        <v>50000</v>
      </c>
      <c r="S121" s="338">
        <v>50000</v>
      </c>
      <c r="T121" s="338">
        <v>50000</v>
      </c>
      <c r="U121" s="338"/>
      <c r="V121" s="14">
        <v>38.39</v>
      </c>
      <c r="W121" s="20">
        <v>5758500</v>
      </c>
      <c r="X121" s="14">
        <f t="shared" si="10"/>
        <v>6449520.0000000009</v>
      </c>
      <c r="Y121" s="33" t="s">
        <v>1911</v>
      </c>
      <c r="Z121" s="33">
        <v>2015</v>
      </c>
      <c r="AA121" s="16"/>
    </row>
    <row r="122" spans="2:27" s="11" customFormat="1" ht="43.9" customHeight="1" x14ac:dyDescent="0.25">
      <c r="B122" s="33" t="s">
        <v>2123</v>
      </c>
      <c r="C122" s="16" t="s">
        <v>2</v>
      </c>
      <c r="D122" s="83" t="s">
        <v>1996</v>
      </c>
      <c r="E122" s="83" t="s">
        <v>1997</v>
      </c>
      <c r="F122" s="83" t="s">
        <v>1998</v>
      </c>
      <c r="G122" s="83" t="s">
        <v>2000</v>
      </c>
      <c r="H122" s="16" t="s">
        <v>3</v>
      </c>
      <c r="I122" s="83">
        <v>57</v>
      </c>
      <c r="J122" s="33" t="s">
        <v>2581</v>
      </c>
      <c r="K122" s="33" t="s">
        <v>2477</v>
      </c>
      <c r="L122" s="17" t="s">
        <v>117</v>
      </c>
      <c r="M122" s="83" t="s">
        <v>2418</v>
      </c>
      <c r="N122" s="17" t="s">
        <v>28</v>
      </c>
      <c r="O122" s="212"/>
      <c r="P122" s="212"/>
      <c r="Q122" s="14"/>
      <c r="R122" s="91">
        <v>10000</v>
      </c>
      <c r="S122" s="337">
        <v>10000</v>
      </c>
      <c r="T122" s="337">
        <v>10000</v>
      </c>
      <c r="U122" s="337"/>
      <c r="V122" s="14">
        <v>38.39</v>
      </c>
      <c r="W122" s="20">
        <v>1151700</v>
      </c>
      <c r="X122" s="14">
        <f t="shared" si="10"/>
        <v>1289904.0000000002</v>
      </c>
      <c r="Y122" s="33" t="s">
        <v>1911</v>
      </c>
      <c r="Z122" s="33">
        <v>2015</v>
      </c>
      <c r="AA122" s="16"/>
    </row>
    <row r="123" spans="2:27" s="11" customFormat="1" ht="43.9" customHeight="1" x14ac:dyDescent="0.25">
      <c r="B123" s="33" t="s">
        <v>2124</v>
      </c>
      <c r="C123" s="16" t="s">
        <v>2</v>
      </c>
      <c r="D123" s="83" t="s">
        <v>1967</v>
      </c>
      <c r="E123" s="83" t="s">
        <v>1968</v>
      </c>
      <c r="F123" s="83" t="s">
        <v>1969</v>
      </c>
      <c r="G123" s="83" t="s">
        <v>2001</v>
      </c>
      <c r="H123" s="16" t="s">
        <v>3</v>
      </c>
      <c r="I123" s="83">
        <v>49</v>
      </c>
      <c r="J123" s="33" t="s">
        <v>2581</v>
      </c>
      <c r="K123" s="33" t="s">
        <v>2477</v>
      </c>
      <c r="L123" s="17" t="s">
        <v>117</v>
      </c>
      <c r="M123" s="83" t="s">
        <v>2418</v>
      </c>
      <c r="N123" s="17" t="s">
        <v>28</v>
      </c>
      <c r="O123" s="212"/>
      <c r="P123" s="212"/>
      <c r="Q123" s="14"/>
      <c r="R123" s="91">
        <v>20000</v>
      </c>
      <c r="S123" s="337">
        <v>20000</v>
      </c>
      <c r="T123" s="337">
        <v>20000</v>
      </c>
      <c r="U123" s="337"/>
      <c r="V123" s="14">
        <v>10.450000000000001</v>
      </c>
      <c r="W123" s="20">
        <v>627000</v>
      </c>
      <c r="X123" s="14">
        <f>W123*1.12</f>
        <v>702240.00000000012</v>
      </c>
      <c r="Y123" s="33" t="s">
        <v>1911</v>
      </c>
      <c r="Z123" s="33">
        <v>2015</v>
      </c>
      <c r="AA123" s="16"/>
    </row>
    <row r="124" spans="2:27" s="11" customFormat="1" ht="43.9" customHeight="1" x14ac:dyDescent="0.25">
      <c r="B124" s="33" t="s">
        <v>2125</v>
      </c>
      <c r="C124" s="16" t="s">
        <v>2</v>
      </c>
      <c r="D124" s="83" t="s">
        <v>1938</v>
      </c>
      <c r="E124" s="83" t="s">
        <v>1939</v>
      </c>
      <c r="F124" s="83" t="s">
        <v>1940</v>
      </c>
      <c r="G124" s="83" t="s">
        <v>2480</v>
      </c>
      <c r="H124" s="16" t="s">
        <v>3</v>
      </c>
      <c r="I124" s="83">
        <v>67</v>
      </c>
      <c r="J124" s="33" t="s">
        <v>2581</v>
      </c>
      <c r="K124" s="33" t="s">
        <v>2477</v>
      </c>
      <c r="L124" s="17" t="s">
        <v>117</v>
      </c>
      <c r="M124" s="83" t="s">
        <v>2418</v>
      </c>
      <c r="N124" s="17" t="s">
        <v>28</v>
      </c>
      <c r="O124" s="212"/>
      <c r="P124" s="212"/>
      <c r="Q124" s="14"/>
      <c r="R124" s="91">
        <v>0</v>
      </c>
      <c r="S124" s="337">
        <v>0</v>
      </c>
      <c r="T124" s="337">
        <v>0</v>
      </c>
      <c r="U124" s="337"/>
      <c r="V124" s="14">
        <v>0</v>
      </c>
      <c r="W124" s="20">
        <v>0</v>
      </c>
      <c r="X124" s="14">
        <f t="shared" ref="X124" si="26">W124*1.12</f>
        <v>0</v>
      </c>
      <c r="Y124" s="33" t="s">
        <v>1911</v>
      </c>
      <c r="Z124" s="33">
        <v>2015</v>
      </c>
      <c r="AA124" s="16" t="s">
        <v>2901</v>
      </c>
    </row>
    <row r="125" spans="2:27" s="11" customFormat="1" ht="43.9" customHeight="1" x14ac:dyDescent="0.25">
      <c r="B125" s="33" t="s">
        <v>2899</v>
      </c>
      <c r="C125" s="16" t="s">
        <v>2</v>
      </c>
      <c r="D125" s="83" t="s">
        <v>1938</v>
      </c>
      <c r="E125" s="83" t="s">
        <v>1939</v>
      </c>
      <c r="F125" s="83" t="s">
        <v>1940</v>
      </c>
      <c r="G125" s="83" t="s">
        <v>2480</v>
      </c>
      <c r="H125" s="16" t="s">
        <v>3</v>
      </c>
      <c r="I125" s="83">
        <v>67</v>
      </c>
      <c r="J125" s="33" t="s">
        <v>1015</v>
      </c>
      <c r="K125" s="33" t="s">
        <v>2477</v>
      </c>
      <c r="L125" s="17" t="s">
        <v>117</v>
      </c>
      <c r="M125" s="83" t="s">
        <v>2418</v>
      </c>
      <c r="N125" s="17" t="s">
        <v>28</v>
      </c>
      <c r="O125" s="212"/>
      <c r="P125" s="212"/>
      <c r="Q125" s="14"/>
      <c r="R125" s="91">
        <v>30000</v>
      </c>
      <c r="S125" s="337">
        <v>30000</v>
      </c>
      <c r="T125" s="337">
        <v>30000</v>
      </c>
      <c r="U125" s="337"/>
      <c r="V125" s="14">
        <v>6.6</v>
      </c>
      <c r="W125" s="20">
        <v>594000</v>
      </c>
      <c r="X125" s="14">
        <f t="shared" si="10"/>
        <v>665280.00000000012</v>
      </c>
      <c r="Y125" s="33" t="s">
        <v>1911</v>
      </c>
      <c r="Z125" s="33">
        <v>2015</v>
      </c>
      <c r="AA125" s="16"/>
    </row>
    <row r="126" spans="2:27" s="11" customFormat="1" ht="43.9" customHeight="1" x14ac:dyDescent="0.25">
      <c r="B126" s="33" t="s">
        <v>2126</v>
      </c>
      <c r="C126" s="16" t="s">
        <v>2</v>
      </c>
      <c r="D126" s="83" t="s">
        <v>1945</v>
      </c>
      <c r="E126" s="83" t="s">
        <v>1946</v>
      </c>
      <c r="F126" s="83" t="s">
        <v>1947</v>
      </c>
      <c r="G126" s="83" t="s">
        <v>2481</v>
      </c>
      <c r="H126" s="16" t="s">
        <v>3</v>
      </c>
      <c r="I126" s="83">
        <v>50</v>
      </c>
      <c r="J126" s="33" t="s">
        <v>2581</v>
      </c>
      <c r="K126" s="33" t="s">
        <v>2477</v>
      </c>
      <c r="L126" s="17" t="s">
        <v>117</v>
      </c>
      <c r="M126" s="83" t="s">
        <v>2418</v>
      </c>
      <c r="N126" s="17" t="s">
        <v>28</v>
      </c>
      <c r="O126" s="212"/>
      <c r="P126" s="212"/>
      <c r="Q126" s="14"/>
      <c r="R126" s="91">
        <v>0</v>
      </c>
      <c r="S126" s="337">
        <v>0</v>
      </c>
      <c r="T126" s="337">
        <v>0</v>
      </c>
      <c r="U126" s="337"/>
      <c r="V126" s="14">
        <v>0</v>
      </c>
      <c r="W126" s="20">
        <v>0</v>
      </c>
      <c r="X126" s="14">
        <f t="shared" ref="X126" si="27">W126*1.12</f>
        <v>0</v>
      </c>
      <c r="Y126" s="33" t="s">
        <v>1911</v>
      </c>
      <c r="Z126" s="33">
        <v>2015</v>
      </c>
      <c r="AA126" s="16" t="s">
        <v>2902</v>
      </c>
    </row>
    <row r="127" spans="2:27" s="11" customFormat="1" ht="43.9" customHeight="1" x14ac:dyDescent="0.25">
      <c r="B127" s="33" t="s">
        <v>2900</v>
      </c>
      <c r="C127" s="16" t="s">
        <v>2</v>
      </c>
      <c r="D127" s="83" t="s">
        <v>1945</v>
      </c>
      <c r="E127" s="83" t="s">
        <v>1946</v>
      </c>
      <c r="F127" s="83" t="s">
        <v>1947</v>
      </c>
      <c r="G127" s="83" t="s">
        <v>2481</v>
      </c>
      <c r="H127" s="16" t="s">
        <v>3</v>
      </c>
      <c r="I127" s="83">
        <v>50</v>
      </c>
      <c r="J127" s="33" t="s">
        <v>1015</v>
      </c>
      <c r="K127" s="33" t="s">
        <v>2477</v>
      </c>
      <c r="L127" s="17" t="s">
        <v>117</v>
      </c>
      <c r="M127" s="83" t="s">
        <v>2418</v>
      </c>
      <c r="N127" s="17" t="s">
        <v>28</v>
      </c>
      <c r="O127" s="212"/>
      <c r="P127" s="212"/>
      <c r="Q127" s="14"/>
      <c r="R127" s="91">
        <v>50000</v>
      </c>
      <c r="S127" s="337">
        <v>50000</v>
      </c>
      <c r="T127" s="337">
        <v>50000</v>
      </c>
      <c r="U127" s="337"/>
      <c r="V127" s="14">
        <v>23.87</v>
      </c>
      <c r="W127" s="20">
        <v>3580500</v>
      </c>
      <c r="X127" s="14">
        <f t="shared" si="10"/>
        <v>4010160.0000000005</v>
      </c>
      <c r="Y127" s="33" t="s">
        <v>1911</v>
      </c>
      <c r="Z127" s="33">
        <v>2015</v>
      </c>
      <c r="AA127" s="16"/>
    </row>
    <row r="128" spans="2:27" s="11" customFormat="1" ht="43.9" customHeight="1" x14ac:dyDescent="0.25">
      <c r="B128" s="33" t="s">
        <v>2127</v>
      </c>
      <c r="C128" s="16" t="s">
        <v>2</v>
      </c>
      <c r="D128" s="16" t="s">
        <v>2002</v>
      </c>
      <c r="E128" s="17" t="s">
        <v>2003</v>
      </c>
      <c r="F128" s="17" t="s">
        <v>2004</v>
      </c>
      <c r="G128" s="383" t="s">
        <v>2417</v>
      </c>
      <c r="H128" s="16" t="s">
        <v>3</v>
      </c>
      <c r="I128" s="33">
        <v>50</v>
      </c>
      <c r="J128" s="33" t="s">
        <v>1239</v>
      </c>
      <c r="K128" s="33" t="s">
        <v>2435</v>
      </c>
      <c r="L128" s="17" t="s">
        <v>117</v>
      </c>
      <c r="M128" s="83" t="s">
        <v>2418</v>
      </c>
      <c r="N128" s="17" t="s">
        <v>28</v>
      </c>
      <c r="O128" s="212"/>
      <c r="P128" s="212"/>
      <c r="Q128" s="14"/>
      <c r="R128" s="77">
        <v>0</v>
      </c>
      <c r="S128" s="338">
        <v>0</v>
      </c>
      <c r="T128" s="338">
        <v>0</v>
      </c>
      <c r="U128" s="16"/>
      <c r="V128" s="14">
        <v>0</v>
      </c>
      <c r="W128" s="20">
        <v>0</v>
      </c>
      <c r="X128" s="14">
        <f t="shared" ref="X128:X136" si="28">W128*1.12</f>
        <v>0</v>
      </c>
      <c r="Y128" s="33" t="s">
        <v>1911</v>
      </c>
      <c r="Z128" s="33">
        <v>2015</v>
      </c>
      <c r="AA128" s="15" t="s">
        <v>2959</v>
      </c>
    </row>
    <row r="129" spans="2:27" s="11" customFormat="1" ht="43.9" customHeight="1" x14ac:dyDescent="0.25">
      <c r="B129" s="33" t="s">
        <v>2958</v>
      </c>
      <c r="C129" s="16" t="s">
        <v>2</v>
      </c>
      <c r="D129" s="16" t="s">
        <v>2002</v>
      </c>
      <c r="E129" s="17" t="s">
        <v>2003</v>
      </c>
      <c r="F129" s="17" t="s">
        <v>2004</v>
      </c>
      <c r="G129" s="383" t="s">
        <v>2417</v>
      </c>
      <c r="H129" s="16" t="s">
        <v>3</v>
      </c>
      <c r="I129" s="33">
        <v>50</v>
      </c>
      <c r="J129" s="33" t="s">
        <v>1015</v>
      </c>
      <c r="K129" s="33" t="s">
        <v>2435</v>
      </c>
      <c r="L129" s="17" t="s">
        <v>117</v>
      </c>
      <c r="M129" s="83" t="s">
        <v>2418</v>
      </c>
      <c r="N129" s="17" t="s">
        <v>28</v>
      </c>
      <c r="O129" s="212"/>
      <c r="P129" s="212"/>
      <c r="Q129" s="14"/>
      <c r="R129" s="77">
        <v>15000</v>
      </c>
      <c r="S129" s="338">
        <v>15000</v>
      </c>
      <c r="T129" s="338">
        <v>15000</v>
      </c>
      <c r="U129" s="16"/>
      <c r="V129" s="14">
        <v>80</v>
      </c>
      <c r="W129" s="20">
        <v>3600000</v>
      </c>
      <c r="X129" s="14">
        <f t="shared" si="28"/>
        <v>4032000.0000000005</v>
      </c>
      <c r="Y129" s="33" t="s">
        <v>1911</v>
      </c>
      <c r="Z129" s="33">
        <v>2015</v>
      </c>
      <c r="AA129" s="15"/>
    </row>
    <row r="130" spans="2:27" s="11" customFormat="1" ht="43.9" customHeight="1" x14ac:dyDescent="0.25">
      <c r="B130" s="33" t="s">
        <v>2128</v>
      </c>
      <c r="C130" s="16" t="s">
        <v>2</v>
      </c>
      <c r="D130" s="16" t="s">
        <v>2005</v>
      </c>
      <c r="E130" s="17" t="s">
        <v>2006</v>
      </c>
      <c r="F130" s="17" t="s">
        <v>2007</v>
      </c>
      <c r="G130" s="383" t="s">
        <v>2419</v>
      </c>
      <c r="H130" s="16" t="s">
        <v>3</v>
      </c>
      <c r="I130" s="33">
        <v>50</v>
      </c>
      <c r="J130" s="33" t="s">
        <v>1239</v>
      </c>
      <c r="K130" s="33" t="s">
        <v>2435</v>
      </c>
      <c r="L130" s="17" t="s">
        <v>117</v>
      </c>
      <c r="M130" s="83" t="s">
        <v>2418</v>
      </c>
      <c r="N130" s="17" t="s">
        <v>28</v>
      </c>
      <c r="O130" s="212"/>
      <c r="P130" s="212"/>
      <c r="Q130" s="14"/>
      <c r="R130" s="77">
        <v>0</v>
      </c>
      <c r="S130" s="338">
        <v>0</v>
      </c>
      <c r="T130" s="338">
        <v>0</v>
      </c>
      <c r="U130" s="16"/>
      <c r="V130" s="14">
        <v>0</v>
      </c>
      <c r="W130" s="20">
        <v>0</v>
      </c>
      <c r="X130" s="14">
        <f t="shared" si="28"/>
        <v>0</v>
      </c>
      <c r="Y130" s="33" t="s">
        <v>1911</v>
      </c>
      <c r="Z130" s="33">
        <v>2015</v>
      </c>
      <c r="AA130" s="15" t="s">
        <v>2978</v>
      </c>
    </row>
    <row r="131" spans="2:27" s="11" customFormat="1" ht="43.9" customHeight="1" x14ac:dyDescent="0.25">
      <c r="B131" s="33" t="s">
        <v>2960</v>
      </c>
      <c r="C131" s="16" t="s">
        <v>2</v>
      </c>
      <c r="D131" s="16" t="s">
        <v>2005</v>
      </c>
      <c r="E131" s="17" t="s">
        <v>2006</v>
      </c>
      <c r="F131" s="17" t="s">
        <v>2007</v>
      </c>
      <c r="G131" s="383" t="s">
        <v>2419</v>
      </c>
      <c r="H131" s="16" t="s">
        <v>3</v>
      </c>
      <c r="I131" s="33">
        <v>50</v>
      </c>
      <c r="J131" s="33" t="s">
        <v>1015</v>
      </c>
      <c r="K131" s="33" t="s">
        <v>2435</v>
      </c>
      <c r="L131" s="17" t="s">
        <v>117</v>
      </c>
      <c r="M131" s="83" t="s">
        <v>2418</v>
      </c>
      <c r="N131" s="17" t="s">
        <v>28</v>
      </c>
      <c r="O131" s="212"/>
      <c r="P131" s="212"/>
      <c r="Q131" s="14"/>
      <c r="R131" s="77">
        <v>204000</v>
      </c>
      <c r="S131" s="338">
        <v>204000</v>
      </c>
      <c r="T131" s="338">
        <v>204000</v>
      </c>
      <c r="U131" s="16"/>
      <c r="V131" s="14">
        <v>9</v>
      </c>
      <c r="W131" s="20">
        <v>5508000</v>
      </c>
      <c r="X131" s="14">
        <f t="shared" si="28"/>
        <v>6168960.0000000009</v>
      </c>
      <c r="Y131" s="33" t="s">
        <v>1911</v>
      </c>
      <c r="Z131" s="33">
        <v>2015</v>
      </c>
      <c r="AA131" s="15"/>
    </row>
    <row r="132" spans="2:27" s="11" customFormat="1" ht="43.9" customHeight="1" x14ac:dyDescent="0.25">
      <c r="B132" s="33" t="s">
        <v>2129</v>
      </c>
      <c r="C132" s="16" t="s">
        <v>2</v>
      </c>
      <c r="D132" s="16" t="s">
        <v>2002</v>
      </c>
      <c r="E132" s="17" t="s">
        <v>2003</v>
      </c>
      <c r="F132" s="17" t="s">
        <v>2004</v>
      </c>
      <c r="G132" s="383" t="s">
        <v>2008</v>
      </c>
      <c r="H132" s="16" t="s">
        <v>3</v>
      </c>
      <c r="I132" s="33">
        <v>50</v>
      </c>
      <c r="J132" s="33" t="s">
        <v>1239</v>
      </c>
      <c r="K132" s="33" t="s">
        <v>2435</v>
      </c>
      <c r="L132" s="17" t="s">
        <v>117</v>
      </c>
      <c r="M132" s="83" t="s">
        <v>2418</v>
      </c>
      <c r="N132" s="17" t="s">
        <v>28</v>
      </c>
      <c r="O132" s="212"/>
      <c r="P132" s="212"/>
      <c r="Q132" s="14"/>
      <c r="R132" s="77">
        <v>0</v>
      </c>
      <c r="S132" s="338">
        <v>0</v>
      </c>
      <c r="T132" s="338">
        <v>0</v>
      </c>
      <c r="U132" s="16"/>
      <c r="V132" s="14">
        <v>0</v>
      </c>
      <c r="W132" s="20">
        <v>0</v>
      </c>
      <c r="X132" s="14">
        <f t="shared" si="28"/>
        <v>0</v>
      </c>
      <c r="Y132" s="33" t="s">
        <v>1911</v>
      </c>
      <c r="Z132" s="33">
        <v>2015</v>
      </c>
      <c r="AA132" s="15" t="s">
        <v>2980</v>
      </c>
    </row>
    <row r="133" spans="2:27" s="11" customFormat="1" ht="43.9" customHeight="1" x14ac:dyDescent="0.25">
      <c r="B133" s="33" t="s">
        <v>2961</v>
      </c>
      <c r="C133" s="16" t="s">
        <v>2</v>
      </c>
      <c r="D133" s="16" t="s">
        <v>2002</v>
      </c>
      <c r="E133" s="17" t="s">
        <v>2003</v>
      </c>
      <c r="F133" s="17" t="s">
        <v>2004</v>
      </c>
      <c r="G133" s="383" t="s">
        <v>2979</v>
      </c>
      <c r="H133" s="16" t="s">
        <v>3</v>
      </c>
      <c r="I133" s="33">
        <v>50</v>
      </c>
      <c r="J133" s="33" t="s">
        <v>1015</v>
      </c>
      <c r="K133" s="33" t="s">
        <v>2435</v>
      </c>
      <c r="L133" s="17" t="s">
        <v>117</v>
      </c>
      <c r="M133" s="83" t="s">
        <v>2418</v>
      </c>
      <c r="N133" s="17" t="s">
        <v>28</v>
      </c>
      <c r="O133" s="212"/>
      <c r="P133" s="212"/>
      <c r="Q133" s="14"/>
      <c r="R133" s="77">
        <v>209000</v>
      </c>
      <c r="S133" s="338">
        <v>209000</v>
      </c>
      <c r="T133" s="338">
        <v>209000</v>
      </c>
      <c r="U133" s="16"/>
      <c r="V133" s="14">
        <v>10</v>
      </c>
      <c r="W133" s="20">
        <v>6270000</v>
      </c>
      <c r="X133" s="14">
        <f t="shared" si="28"/>
        <v>7022400.0000000009</v>
      </c>
      <c r="Y133" s="33" t="s">
        <v>1911</v>
      </c>
      <c r="Z133" s="33">
        <v>2015</v>
      </c>
      <c r="AA133" s="15"/>
    </row>
    <row r="134" spans="2:27" s="11" customFormat="1" ht="43.9" customHeight="1" x14ac:dyDescent="0.25">
      <c r="B134" s="33" t="s">
        <v>2130</v>
      </c>
      <c r="C134" s="16" t="s">
        <v>2</v>
      </c>
      <c r="D134" s="16" t="s">
        <v>2009</v>
      </c>
      <c r="E134" s="17" t="s">
        <v>2010</v>
      </c>
      <c r="F134" s="17" t="s">
        <v>2011</v>
      </c>
      <c r="G134" s="383" t="s">
        <v>2012</v>
      </c>
      <c r="H134" s="16" t="s">
        <v>3</v>
      </c>
      <c r="I134" s="33">
        <v>50</v>
      </c>
      <c r="J134" s="33" t="s">
        <v>1239</v>
      </c>
      <c r="K134" s="33" t="s">
        <v>2435</v>
      </c>
      <c r="L134" s="17" t="s">
        <v>117</v>
      </c>
      <c r="M134" s="83" t="s">
        <v>2418</v>
      </c>
      <c r="N134" s="17" t="s">
        <v>2013</v>
      </c>
      <c r="O134" s="212"/>
      <c r="P134" s="212"/>
      <c r="Q134" s="14"/>
      <c r="R134" s="77">
        <v>0</v>
      </c>
      <c r="S134" s="338">
        <v>0</v>
      </c>
      <c r="T134" s="338">
        <v>0</v>
      </c>
      <c r="U134" s="16"/>
      <c r="V134" s="14">
        <v>0</v>
      </c>
      <c r="W134" s="20">
        <v>0</v>
      </c>
      <c r="X134" s="14">
        <f t="shared" si="28"/>
        <v>0</v>
      </c>
      <c r="Y134" s="33" t="s">
        <v>1911</v>
      </c>
      <c r="Z134" s="33">
        <v>2015</v>
      </c>
      <c r="AA134" s="15" t="s">
        <v>2981</v>
      </c>
    </row>
    <row r="135" spans="2:27" s="11" customFormat="1" ht="43.9" customHeight="1" x14ac:dyDescent="0.25">
      <c r="B135" s="33" t="s">
        <v>2962</v>
      </c>
      <c r="C135" s="16" t="s">
        <v>2</v>
      </c>
      <c r="D135" s="16" t="s">
        <v>2009</v>
      </c>
      <c r="E135" s="17" t="s">
        <v>2010</v>
      </c>
      <c r="F135" s="17" t="s">
        <v>2011</v>
      </c>
      <c r="G135" s="383" t="s">
        <v>2012</v>
      </c>
      <c r="H135" s="16" t="s">
        <v>3</v>
      </c>
      <c r="I135" s="33">
        <v>50</v>
      </c>
      <c r="J135" s="33" t="s">
        <v>1015</v>
      </c>
      <c r="K135" s="33" t="s">
        <v>2435</v>
      </c>
      <c r="L135" s="17" t="s">
        <v>117</v>
      </c>
      <c r="M135" s="83" t="s">
        <v>2418</v>
      </c>
      <c r="N135" s="17" t="s">
        <v>2013</v>
      </c>
      <c r="O135" s="212"/>
      <c r="P135" s="212"/>
      <c r="Q135" s="14"/>
      <c r="R135" s="77">
        <v>31958</v>
      </c>
      <c r="S135" s="338">
        <v>32592</v>
      </c>
      <c r="T135" s="338">
        <v>31184</v>
      </c>
      <c r="U135" s="16"/>
      <c r="V135" s="14">
        <v>250</v>
      </c>
      <c r="W135" s="20">
        <v>23933500</v>
      </c>
      <c r="X135" s="14">
        <f t="shared" si="28"/>
        <v>26805520.000000004</v>
      </c>
      <c r="Y135" s="33" t="s">
        <v>1911</v>
      </c>
      <c r="Z135" s="33">
        <v>2015</v>
      </c>
      <c r="AA135" s="15"/>
    </row>
    <row r="136" spans="2:27" s="11" customFormat="1" ht="43.9" customHeight="1" x14ac:dyDescent="0.25">
      <c r="B136" s="33" t="s">
        <v>2131</v>
      </c>
      <c r="C136" s="16" t="s">
        <v>2</v>
      </c>
      <c r="D136" s="16" t="s">
        <v>2014</v>
      </c>
      <c r="E136" s="17" t="s">
        <v>2015</v>
      </c>
      <c r="F136" s="17" t="s">
        <v>2016</v>
      </c>
      <c r="G136" s="383" t="s">
        <v>2420</v>
      </c>
      <c r="H136" s="16" t="s">
        <v>3</v>
      </c>
      <c r="I136" s="33">
        <v>50</v>
      </c>
      <c r="J136" s="33" t="s">
        <v>1239</v>
      </c>
      <c r="K136" s="33" t="s">
        <v>2435</v>
      </c>
      <c r="L136" s="17" t="s">
        <v>117</v>
      </c>
      <c r="M136" s="83" t="s">
        <v>2418</v>
      </c>
      <c r="N136" s="17" t="s">
        <v>2017</v>
      </c>
      <c r="O136" s="212"/>
      <c r="P136" s="212"/>
      <c r="Q136" s="14"/>
      <c r="R136" s="77">
        <v>6600</v>
      </c>
      <c r="S136" s="338">
        <v>7300</v>
      </c>
      <c r="T136" s="338">
        <v>8000</v>
      </c>
      <c r="U136" s="16"/>
      <c r="V136" s="14">
        <v>372</v>
      </c>
      <c r="W136" s="20">
        <v>8146800</v>
      </c>
      <c r="X136" s="14">
        <f t="shared" si="28"/>
        <v>9124416</v>
      </c>
      <c r="Y136" s="33" t="s">
        <v>1911</v>
      </c>
      <c r="Z136" s="33">
        <v>2015</v>
      </c>
      <c r="AA136" s="15"/>
    </row>
    <row r="137" spans="2:27" s="11" customFormat="1" ht="43.9" customHeight="1" x14ac:dyDescent="0.25">
      <c r="B137" s="33" t="s">
        <v>2132</v>
      </c>
      <c r="C137" s="16" t="s">
        <v>2</v>
      </c>
      <c r="D137" s="16" t="s">
        <v>2009</v>
      </c>
      <c r="E137" s="384" t="s">
        <v>2010</v>
      </c>
      <c r="F137" s="384" t="s">
        <v>2011</v>
      </c>
      <c r="G137" s="383" t="s">
        <v>2018</v>
      </c>
      <c r="H137" s="16" t="s">
        <v>3</v>
      </c>
      <c r="I137" s="33">
        <v>50</v>
      </c>
      <c r="J137" s="33" t="s">
        <v>1239</v>
      </c>
      <c r="K137" s="33" t="s">
        <v>2435</v>
      </c>
      <c r="L137" s="17" t="s">
        <v>117</v>
      </c>
      <c r="M137" s="83" t="s">
        <v>2418</v>
      </c>
      <c r="N137" s="17" t="s">
        <v>2013</v>
      </c>
      <c r="O137" s="212"/>
      <c r="P137" s="212"/>
      <c r="Q137" s="14"/>
      <c r="R137" s="77">
        <v>0</v>
      </c>
      <c r="S137" s="338">
        <v>0</v>
      </c>
      <c r="T137" s="338">
        <v>0</v>
      </c>
      <c r="U137" s="16"/>
      <c r="V137" s="14">
        <v>0</v>
      </c>
      <c r="W137" s="20">
        <v>0</v>
      </c>
      <c r="X137" s="14">
        <f t="shared" ref="X137" si="29">W137*1.12</f>
        <v>0</v>
      </c>
      <c r="Y137" s="33" t="s">
        <v>1911</v>
      </c>
      <c r="Z137" s="33">
        <v>2015</v>
      </c>
      <c r="AA137" s="15" t="s">
        <v>2982</v>
      </c>
    </row>
    <row r="138" spans="2:27" s="11" customFormat="1" ht="43.9" customHeight="1" x14ac:dyDescent="0.25">
      <c r="B138" s="33" t="s">
        <v>2963</v>
      </c>
      <c r="C138" s="16" t="s">
        <v>2</v>
      </c>
      <c r="D138" s="16" t="s">
        <v>2009</v>
      </c>
      <c r="E138" s="384" t="s">
        <v>2010</v>
      </c>
      <c r="F138" s="384" t="s">
        <v>2011</v>
      </c>
      <c r="G138" s="383" t="s">
        <v>2018</v>
      </c>
      <c r="H138" s="16" t="s">
        <v>3</v>
      </c>
      <c r="I138" s="33">
        <v>50</v>
      </c>
      <c r="J138" s="33" t="s">
        <v>1015</v>
      </c>
      <c r="K138" s="33" t="s">
        <v>2435</v>
      </c>
      <c r="L138" s="17" t="s">
        <v>117</v>
      </c>
      <c r="M138" s="83" t="s">
        <v>2418</v>
      </c>
      <c r="N138" s="17" t="s">
        <v>2013</v>
      </c>
      <c r="O138" s="212"/>
      <c r="P138" s="212"/>
      <c r="Q138" s="14"/>
      <c r="R138" s="77">
        <v>108000</v>
      </c>
      <c r="S138" s="338">
        <v>108000</v>
      </c>
      <c r="T138" s="338">
        <v>108000</v>
      </c>
      <c r="U138" s="16"/>
      <c r="V138" s="14">
        <v>129</v>
      </c>
      <c r="W138" s="20">
        <v>41796000</v>
      </c>
      <c r="X138" s="14">
        <f t="shared" si="10"/>
        <v>46811520.000000007</v>
      </c>
      <c r="Y138" s="33" t="s">
        <v>1911</v>
      </c>
      <c r="Z138" s="33">
        <v>2015</v>
      </c>
      <c r="AA138" s="15"/>
    </row>
    <row r="139" spans="2:27" s="11" customFormat="1" ht="43.9" customHeight="1" x14ac:dyDescent="0.25">
      <c r="B139" s="33" t="s">
        <v>2133</v>
      </c>
      <c r="C139" s="16" t="s">
        <v>2</v>
      </c>
      <c r="D139" s="16" t="s">
        <v>2009</v>
      </c>
      <c r="E139" s="384" t="s">
        <v>2010</v>
      </c>
      <c r="F139" s="384" t="s">
        <v>2011</v>
      </c>
      <c r="G139" s="384" t="s">
        <v>2019</v>
      </c>
      <c r="H139" s="16" t="s">
        <v>3</v>
      </c>
      <c r="I139" s="33">
        <v>50</v>
      </c>
      <c r="J139" s="33" t="s">
        <v>1239</v>
      </c>
      <c r="K139" s="33" t="s">
        <v>2435</v>
      </c>
      <c r="L139" s="17" t="s">
        <v>117</v>
      </c>
      <c r="M139" s="83" t="s">
        <v>2418</v>
      </c>
      <c r="N139" s="17" t="s">
        <v>2013</v>
      </c>
      <c r="O139" s="212"/>
      <c r="P139" s="212"/>
      <c r="Q139" s="14"/>
      <c r="R139" s="77">
        <v>0</v>
      </c>
      <c r="S139" s="338">
        <v>0</v>
      </c>
      <c r="T139" s="338">
        <v>0</v>
      </c>
      <c r="U139" s="16"/>
      <c r="V139" s="14">
        <v>0</v>
      </c>
      <c r="W139" s="20">
        <v>0</v>
      </c>
      <c r="X139" s="14">
        <f>W139*1.12</f>
        <v>0</v>
      </c>
      <c r="Y139" s="33" t="s">
        <v>1911</v>
      </c>
      <c r="Z139" s="33">
        <v>2015</v>
      </c>
      <c r="AA139" s="15" t="s">
        <v>2983</v>
      </c>
    </row>
    <row r="140" spans="2:27" s="11" customFormat="1" ht="43.9" customHeight="1" x14ac:dyDescent="0.25">
      <c r="B140" s="33" t="s">
        <v>2964</v>
      </c>
      <c r="C140" s="16" t="s">
        <v>2</v>
      </c>
      <c r="D140" s="16" t="s">
        <v>2009</v>
      </c>
      <c r="E140" s="384" t="s">
        <v>2010</v>
      </c>
      <c r="F140" s="384" t="s">
        <v>2011</v>
      </c>
      <c r="G140" s="384" t="s">
        <v>2019</v>
      </c>
      <c r="H140" s="16" t="s">
        <v>3</v>
      </c>
      <c r="I140" s="33">
        <v>50</v>
      </c>
      <c r="J140" s="33" t="s">
        <v>1015</v>
      </c>
      <c r="K140" s="33" t="s">
        <v>2435</v>
      </c>
      <c r="L140" s="17" t="s">
        <v>117</v>
      </c>
      <c r="M140" s="83" t="s">
        <v>2418</v>
      </c>
      <c r="N140" s="17" t="s">
        <v>2013</v>
      </c>
      <c r="O140" s="212"/>
      <c r="P140" s="212"/>
      <c r="Q140" s="14"/>
      <c r="R140" s="77">
        <v>100000</v>
      </c>
      <c r="S140" s="338">
        <v>100000</v>
      </c>
      <c r="T140" s="338">
        <v>100000</v>
      </c>
      <c r="U140" s="16"/>
      <c r="V140" s="14">
        <v>262</v>
      </c>
      <c r="W140" s="20">
        <v>78600000</v>
      </c>
      <c r="X140" s="14">
        <f>W140*1.12</f>
        <v>88032000.000000015</v>
      </c>
      <c r="Y140" s="33" t="s">
        <v>1911</v>
      </c>
      <c r="Z140" s="33">
        <v>2015</v>
      </c>
      <c r="AA140" s="15"/>
    </row>
    <row r="141" spans="2:27" s="11" customFormat="1" ht="43.9" customHeight="1" x14ac:dyDescent="0.25">
      <c r="B141" s="33" t="s">
        <v>2134</v>
      </c>
      <c r="C141" s="16" t="s">
        <v>2</v>
      </c>
      <c r="D141" s="385" t="s">
        <v>2014</v>
      </c>
      <c r="E141" s="384" t="s">
        <v>2015</v>
      </c>
      <c r="F141" s="384" t="s">
        <v>2016</v>
      </c>
      <c r="G141" s="384" t="s">
        <v>2020</v>
      </c>
      <c r="H141" s="16" t="s">
        <v>3</v>
      </c>
      <c r="I141" s="33">
        <v>50</v>
      </c>
      <c r="J141" s="33" t="s">
        <v>1239</v>
      </c>
      <c r="K141" s="33" t="s">
        <v>2435</v>
      </c>
      <c r="L141" s="17" t="s">
        <v>117</v>
      </c>
      <c r="M141" s="83" t="s">
        <v>2418</v>
      </c>
      <c r="N141" s="17" t="s">
        <v>28</v>
      </c>
      <c r="O141" s="212"/>
      <c r="P141" s="212"/>
      <c r="Q141" s="14"/>
      <c r="R141" s="77">
        <v>0</v>
      </c>
      <c r="S141" s="338">
        <v>0</v>
      </c>
      <c r="T141" s="338">
        <v>0</v>
      </c>
      <c r="U141" s="16"/>
      <c r="V141" s="14">
        <v>0</v>
      </c>
      <c r="W141" s="20">
        <v>0</v>
      </c>
      <c r="X141" s="14">
        <f>W141*1.12</f>
        <v>0</v>
      </c>
      <c r="Y141" s="33" t="s">
        <v>1911</v>
      </c>
      <c r="Z141" s="33">
        <v>2015</v>
      </c>
      <c r="AA141" s="15" t="s">
        <v>2984</v>
      </c>
    </row>
    <row r="142" spans="2:27" s="11" customFormat="1" ht="43.9" customHeight="1" x14ac:dyDescent="0.25">
      <c r="B142" s="33" t="s">
        <v>2965</v>
      </c>
      <c r="C142" s="16" t="s">
        <v>2</v>
      </c>
      <c r="D142" s="385" t="s">
        <v>2014</v>
      </c>
      <c r="E142" s="384" t="s">
        <v>2015</v>
      </c>
      <c r="F142" s="384" t="s">
        <v>2016</v>
      </c>
      <c r="G142" s="384" t="s">
        <v>2020</v>
      </c>
      <c r="H142" s="16" t="s">
        <v>3</v>
      </c>
      <c r="I142" s="33">
        <v>50</v>
      </c>
      <c r="J142" s="33" t="s">
        <v>1015</v>
      </c>
      <c r="K142" s="33" t="s">
        <v>2435</v>
      </c>
      <c r="L142" s="17" t="s">
        <v>117</v>
      </c>
      <c r="M142" s="83" t="s">
        <v>2418</v>
      </c>
      <c r="N142" s="17" t="s">
        <v>28</v>
      </c>
      <c r="O142" s="212"/>
      <c r="P142" s="212"/>
      <c r="Q142" s="14"/>
      <c r="R142" s="77">
        <v>5400</v>
      </c>
      <c r="S142" s="338">
        <v>5900</v>
      </c>
      <c r="T142" s="338">
        <v>6400</v>
      </c>
      <c r="U142" s="16"/>
      <c r="V142" s="14">
        <v>50</v>
      </c>
      <c r="W142" s="20">
        <v>885000</v>
      </c>
      <c r="X142" s="14">
        <f>W142*1.12</f>
        <v>991200.00000000012</v>
      </c>
      <c r="Y142" s="33" t="s">
        <v>1911</v>
      </c>
      <c r="Z142" s="33">
        <v>2015</v>
      </c>
      <c r="AA142" s="15"/>
    </row>
    <row r="143" spans="2:27" s="11" customFormat="1" ht="43.9" customHeight="1" x14ac:dyDescent="0.25">
      <c r="B143" s="33" t="s">
        <v>2135</v>
      </c>
      <c r="C143" s="16" t="s">
        <v>2</v>
      </c>
      <c r="D143" s="385" t="s">
        <v>2021</v>
      </c>
      <c r="E143" s="384" t="s">
        <v>2956</v>
      </c>
      <c r="F143" s="384" t="s">
        <v>2022</v>
      </c>
      <c r="G143" s="384" t="s">
        <v>2421</v>
      </c>
      <c r="H143" s="16" t="s">
        <v>3</v>
      </c>
      <c r="I143" s="33">
        <v>50</v>
      </c>
      <c r="J143" s="33" t="s">
        <v>1239</v>
      </c>
      <c r="K143" s="33" t="s">
        <v>2435</v>
      </c>
      <c r="L143" s="17" t="s">
        <v>117</v>
      </c>
      <c r="M143" s="83" t="s">
        <v>2418</v>
      </c>
      <c r="N143" s="17" t="s">
        <v>2017</v>
      </c>
      <c r="O143" s="212"/>
      <c r="P143" s="212"/>
      <c r="Q143" s="14"/>
      <c r="R143" s="77">
        <v>0</v>
      </c>
      <c r="S143" s="338">
        <v>0</v>
      </c>
      <c r="T143" s="338">
        <v>0</v>
      </c>
      <c r="U143" s="91"/>
      <c r="V143" s="14">
        <v>0</v>
      </c>
      <c r="W143" s="20">
        <v>0</v>
      </c>
      <c r="X143" s="14">
        <f t="shared" ref="X143" si="30">W143*1.12</f>
        <v>0</v>
      </c>
      <c r="Y143" s="33" t="s">
        <v>1911</v>
      </c>
      <c r="Z143" s="33">
        <v>2015</v>
      </c>
      <c r="AA143" s="15" t="s">
        <v>2985</v>
      </c>
    </row>
    <row r="144" spans="2:27" s="11" customFormat="1" ht="43.9" customHeight="1" x14ac:dyDescent="0.25">
      <c r="B144" s="33" t="s">
        <v>2966</v>
      </c>
      <c r="C144" s="16" t="s">
        <v>2</v>
      </c>
      <c r="D144" s="385" t="s">
        <v>2021</v>
      </c>
      <c r="E144" s="384" t="s">
        <v>2956</v>
      </c>
      <c r="F144" s="384" t="s">
        <v>2022</v>
      </c>
      <c r="G144" s="384" t="s">
        <v>2421</v>
      </c>
      <c r="H144" s="16" t="s">
        <v>3</v>
      </c>
      <c r="I144" s="33">
        <v>50</v>
      </c>
      <c r="J144" s="33" t="s">
        <v>1015</v>
      </c>
      <c r="K144" s="33" t="s">
        <v>2435</v>
      </c>
      <c r="L144" s="17" t="s">
        <v>117</v>
      </c>
      <c r="M144" s="83" t="s">
        <v>2418</v>
      </c>
      <c r="N144" s="17" t="s">
        <v>2017</v>
      </c>
      <c r="O144" s="212"/>
      <c r="P144" s="212"/>
      <c r="Q144" s="14"/>
      <c r="R144" s="77">
        <v>6200</v>
      </c>
      <c r="S144" s="338">
        <v>6700</v>
      </c>
      <c r="T144" s="338">
        <v>7200</v>
      </c>
      <c r="U144" s="91"/>
      <c r="V144" s="14">
        <v>66</v>
      </c>
      <c r="W144" s="20">
        <v>1326600</v>
      </c>
      <c r="X144" s="14">
        <f t="shared" si="10"/>
        <v>1485792.0000000002</v>
      </c>
      <c r="Y144" s="33" t="s">
        <v>1911</v>
      </c>
      <c r="Z144" s="33">
        <v>2015</v>
      </c>
      <c r="AA144" s="15"/>
    </row>
    <row r="145" spans="2:27" s="11" customFormat="1" ht="43.9" customHeight="1" x14ac:dyDescent="0.25">
      <c r="B145" s="33" t="s">
        <v>2136</v>
      </c>
      <c r="C145" s="16" t="s">
        <v>2</v>
      </c>
      <c r="D145" s="386" t="s">
        <v>2002</v>
      </c>
      <c r="E145" s="384" t="s">
        <v>2003</v>
      </c>
      <c r="F145" s="384" t="s">
        <v>2004</v>
      </c>
      <c r="G145" s="384" t="s">
        <v>2422</v>
      </c>
      <c r="H145" s="16" t="s">
        <v>3</v>
      </c>
      <c r="I145" s="33">
        <v>50</v>
      </c>
      <c r="J145" s="33" t="s">
        <v>1239</v>
      </c>
      <c r="K145" s="33" t="s">
        <v>2435</v>
      </c>
      <c r="L145" s="17" t="s">
        <v>117</v>
      </c>
      <c r="M145" s="83" t="s">
        <v>2418</v>
      </c>
      <c r="N145" s="17" t="s">
        <v>28</v>
      </c>
      <c r="O145" s="212"/>
      <c r="P145" s="212"/>
      <c r="Q145" s="14"/>
      <c r="R145" s="77">
        <v>0</v>
      </c>
      <c r="S145" s="338">
        <v>0</v>
      </c>
      <c r="T145" s="338">
        <v>0</v>
      </c>
      <c r="U145" s="77"/>
      <c r="V145" s="14">
        <v>0</v>
      </c>
      <c r="W145" s="20">
        <v>0</v>
      </c>
      <c r="X145" s="14">
        <f t="shared" ref="X145" si="31">W145*1.12</f>
        <v>0</v>
      </c>
      <c r="Y145" s="33" t="s">
        <v>1911</v>
      </c>
      <c r="Z145" s="33">
        <v>2015</v>
      </c>
      <c r="AA145" s="15" t="s">
        <v>2986</v>
      </c>
    </row>
    <row r="146" spans="2:27" s="11" customFormat="1" ht="43.9" customHeight="1" x14ac:dyDescent="0.25">
      <c r="B146" s="33" t="s">
        <v>2967</v>
      </c>
      <c r="C146" s="16" t="s">
        <v>2</v>
      </c>
      <c r="D146" s="386" t="s">
        <v>2002</v>
      </c>
      <c r="E146" s="384" t="s">
        <v>2003</v>
      </c>
      <c r="F146" s="384" t="s">
        <v>2004</v>
      </c>
      <c r="G146" s="384" t="s">
        <v>2422</v>
      </c>
      <c r="H146" s="16" t="s">
        <v>3</v>
      </c>
      <c r="I146" s="33">
        <v>50</v>
      </c>
      <c r="J146" s="33" t="s">
        <v>1015</v>
      </c>
      <c r="K146" s="33" t="s">
        <v>2435</v>
      </c>
      <c r="L146" s="17" t="s">
        <v>117</v>
      </c>
      <c r="M146" s="83" t="s">
        <v>2418</v>
      </c>
      <c r="N146" s="17" t="s">
        <v>28</v>
      </c>
      <c r="O146" s="212"/>
      <c r="P146" s="212"/>
      <c r="Q146" s="14"/>
      <c r="R146" s="77">
        <v>110400</v>
      </c>
      <c r="S146" s="338">
        <v>110400</v>
      </c>
      <c r="T146" s="338">
        <v>110400</v>
      </c>
      <c r="U146" s="77"/>
      <c r="V146" s="14">
        <v>100</v>
      </c>
      <c r="W146" s="20">
        <v>33120000</v>
      </c>
      <c r="X146" s="14">
        <f t="shared" si="10"/>
        <v>37094400</v>
      </c>
      <c r="Y146" s="33" t="s">
        <v>1911</v>
      </c>
      <c r="Z146" s="33">
        <v>2015</v>
      </c>
      <c r="AA146" s="15"/>
    </row>
    <row r="147" spans="2:27" s="11" customFormat="1" ht="43.9" customHeight="1" x14ac:dyDescent="0.25">
      <c r="B147" s="33" t="s">
        <v>2137</v>
      </c>
      <c r="C147" s="16" t="s">
        <v>2</v>
      </c>
      <c r="D147" s="386" t="s">
        <v>2005</v>
      </c>
      <c r="E147" s="384" t="s">
        <v>2006</v>
      </c>
      <c r="F147" s="384" t="s">
        <v>2007</v>
      </c>
      <c r="G147" s="384" t="s">
        <v>2023</v>
      </c>
      <c r="H147" s="16" t="s">
        <v>3</v>
      </c>
      <c r="I147" s="33">
        <v>50</v>
      </c>
      <c r="J147" s="33" t="s">
        <v>1239</v>
      </c>
      <c r="K147" s="33" t="s">
        <v>2435</v>
      </c>
      <c r="L147" s="17" t="s">
        <v>117</v>
      </c>
      <c r="M147" s="83" t="s">
        <v>2418</v>
      </c>
      <c r="N147" s="17" t="s">
        <v>28</v>
      </c>
      <c r="O147" s="212"/>
      <c r="P147" s="212"/>
      <c r="Q147" s="14"/>
      <c r="R147" s="77">
        <v>0</v>
      </c>
      <c r="S147" s="338">
        <v>0</v>
      </c>
      <c r="T147" s="338">
        <v>0</v>
      </c>
      <c r="U147" s="77"/>
      <c r="V147" s="14">
        <v>0</v>
      </c>
      <c r="W147" s="20">
        <v>0</v>
      </c>
      <c r="X147" s="14">
        <f>W147*1.12</f>
        <v>0</v>
      </c>
      <c r="Y147" s="33" t="s">
        <v>1911</v>
      </c>
      <c r="Z147" s="33">
        <v>2015</v>
      </c>
      <c r="AA147" s="15" t="s">
        <v>2987</v>
      </c>
    </row>
    <row r="148" spans="2:27" s="11" customFormat="1" ht="43.9" customHeight="1" x14ac:dyDescent="0.25">
      <c r="B148" s="33" t="s">
        <v>2968</v>
      </c>
      <c r="C148" s="16" t="s">
        <v>2</v>
      </c>
      <c r="D148" s="386" t="s">
        <v>2005</v>
      </c>
      <c r="E148" s="384" t="s">
        <v>2006</v>
      </c>
      <c r="F148" s="384" t="s">
        <v>2007</v>
      </c>
      <c r="G148" s="384" t="s">
        <v>2023</v>
      </c>
      <c r="H148" s="16" t="s">
        <v>3</v>
      </c>
      <c r="I148" s="33">
        <v>50</v>
      </c>
      <c r="J148" s="33" t="s">
        <v>1015</v>
      </c>
      <c r="K148" s="33" t="s">
        <v>2435</v>
      </c>
      <c r="L148" s="17" t="s">
        <v>117</v>
      </c>
      <c r="M148" s="83" t="s">
        <v>2418</v>
      </c>
      <c r="N148" s="17" t="s">
        <v>28</v>
      </c>
      <c r="O148" s="212"/>
      <c r="P148" s="212"/>
      <c r="Q148" s="14"/>
      <c r="R148" s="77">
        <v>180000</v>
      </c>
      <c r="S148" s="338">
        <v>180000</v>
      </c>
      <c r="T148" s="338">
        <v>180000</v>
      </c>
      <c r="U148" s="77"/>
      <c r="V148" s="14">
        <v>2.2000000000000002</v>
      </c>
      <c r="W148" s="20">
        <v>1188000</v>
      </c>
      <c r="X148" s="14">
        <f>W148*1.12</f>
        <v>1330560.0000000002</v>
      </c>
      <c r="Y148" s="33" t="s">
        <v>1911</v>
      </c>
      <c r="Z148" s="33">
        <v>2015</v>
      </c>
      <c r="AA148" s="15"/>
    </row>
    <row r="149" spans="2:27" s="11" customFormat="1" ht="43.9" customHeight="1" x14ac:dyDescent="0.25">
      <c r="B149" s="33" t="s">
        <v>2138</v>
      </c>
      <c r="C149" s="16" t="s">
        <v>2</v>
      </c>
      <c r="D149" s="386" t="s">
        <v>2002</v>
      </c>
      <c r="E149" s="387" t="s">
        <v>2003</v>
      </c>
      <c r="F149" s="387" t="s">
        <v>2004</v>
      </c>
      <c r="G149" s="384" t="s">
        <v>2423</v>
      </c>
      <c r="H149" s="16" t="s">
        <v>3</v>
      </c>
      <c r="I149" s="33">
        <v>50</v>
      </c>
      <c r="J149" s="33" t="s">
        <v>1239</v>
      </c>
      <c r="K149" s="33" t="s">
        <v>2435</v>
      </c>
      <c r="L149" s="17" t="s">
        <v>117</v>
      </c>
      <c r="M149" s="83" t="s">
        <v>2418</v>
      </c>
      <c r="N149" s="17" t="s">
        <v>28</v>
      </c>
      <c r="O149" s="212"/>
      <c r="P149" s="212"/>
      <c r="Q149" s="14"/>
      <c r="R149" s="77">
        <v>0</v>
      </c>
      <c r="S149" s="338">
        <v>0</v>
      </c>
      <c r="T149" s="338">
        <v>0</v>
      </c>
      <c r="U149" s="77"/>
      <c r="V149" s="14">
        <v>0</v>
      </c>
      <c r="W149" s="20">
        <v>0</v>
      </c>
      <c r="X149" s="14">
        <f>W149*1.12</f>
        <v>0</v>
      </c>
      <c r="Y149" s="33" t="s">
        <v>1911</v>
      </c>
      <c r="Z149" s="33">
        <v>2015</v>
      </c>
      <c r="AA149" s="15" t="s">
        <v>2989</v>
      </c>
    </row>
    <row r="150" spans="2:27" s="11" customFormat="1" ht="43.9" customHeight="1" x14ac:dyDescent="0.25">
      <c r="B150" s="33" t="s">
        <v>2969</v>
      </c>
      <c r="C150" s="16" t="s">
        <v>2</v>
      </c>
      <c r="D150" s="386" t="s">
        <v>2002</v>
      </c>
      <c r="E150" s="387" t="s">
        <v>2003</v>
      </c>
      <c r="F150" s="387" t="s">
        <v>2004</v>
      </c>
      <c r="G150" s="384" t="s">
        <v>2423</v>
      </c>
      <c r="H150" s="16" t="s">
        <v>3</v>
      </c>
      <c r="I150" s="33">
        <v>50</v>
      </c>
      <c r="J150" s="33" t="s">
        <v>1015</v>
      </c>
      <c r="K150" s="33" t="s">
        <v>2435</v>
      </c>
      <c r="L150" s="17" t="s">
        <v>117</v>
      </c>
      <c r="M150" s="83" t="s">
        <v>2418</v>
      </c>
      <c r="N150" s="17" t="s">
        <v>28</v>
      </c>
      <c r="O150" s="212"/>
      <c r="P150" s="212"/>
      <c r="Q150" s="14"/>
      <c r="R150" s="77">
        <v>100000</v>
      </c>
      <c r="S150" s="338">
        <v>100000</v>
      </c>
      <c r="T150" s="338">
        <v>100000</v>
      </c>
      <c r="U150" s="77"/>
      <c r="V150" s="14" t="s">
        <v>2988</v>
      </c>
      <c r="W150" s="20">
        <v>1800000</v>
      </c>
      <c r="X150" s="14">
        <f>W150*1.12</f>
        <v>2016000.0000000002</v>
      </c>
      <c r="Y150" s="33" t="s">
        <v>1911</v>
      </c>
      <c r="Z150" s="33">
        <v>2015</v>
      </c>
      <c r="AA150" s="15"/>
    </row>
    <row r="151" spans="2:27" s="11" customFormat="1" ht="43.9" customHeight="1" x14ac:dyDescent="0.25">
      <c r="B151" s="33" t="s">
        <v>2139</v>
      </c>
      <c r="C151" s="16" t="s">
        <v>2</v>
      </c>
      <c r="D151" s="339" t="s">
        <v>2005</v>
      </c>
      <c r="E151" s="384" t="s">
        <v>2006</v>
      </c>
      <c r="F151" s="384" t="s">
        <v>2425</v>
      </c>
      <c r="G151" s="16" t="s">
        <v>2424</v>
      </c>
      <c r="H151" s="16" t="s">
        <v>3</v>
      </c>
      <c r="I151" s="33">
        <v>50</v>
      </c>
      <c r="J151" s="33" t="s">
        <v>1239</v>
      </c>
      <c r="K151" s="33" t="s">
        <v>2435</v>
      </c>
      <c r="L151" s="17" t="s">
        <v>117</v>
      </c>
      <c r="M151" s="83" t="s">
        <v>2418</v>
      </c>
      <c r="N151" s="17" t="s">
        <v>28</v>
      </c>
      <c r="O151" s="212"/>
      <c r="P151" s="212"/>
      <c r="Q151" s="14"/>
      <c r="R151" s="77">
        <v>0</v>
      </c>
      <c r="S151" s="338">
        <v>0</v>
      </c>
      <c r="T151" s="338">
        <v>0</v>
      </c>
      <c r="U151" s="91"/>
      <c r="V151" s="14">
        <v>0</v>
      </c>
      <c r="W151" s="20">
        <v>0</v>
      </c>
      <c r="X151" s="14">
        <f t="shared" ref="X151" si="32">W151*1.12</f>
        <v>0</v>
      </c>
      <c r="Y151" s="33" t="s">
        <v>1911</v>
      </c>
      <c r="Z151" s="33">
        <v>2015</v>
      </c>
      <c r="AA151" s="15" t="s">
        <v>2990</v>
      </c>
    </row>
    <row r="152" spans="2:27" s="11" customFormat="1" ht="43.9" customHeight="1" x14ac:dyDescent="0.25">
      <c r="B152" s="33" t="s">
        <v>2970</v>
      </c>
      <c r="C152" s="16" t="s">
        <v>2</v>
      </c>
      <c r="D152" s="339" t="s">
        <v>2005</v>
      </c>
      <c r="E152" s="384" t="s">
        <v>2006</v>
      </c>
      <c r="F152" s="384" t="s">
        <v>2425</v>
      </c>
      <c r="G152" s="16" t="s">
        <v>2424</v>
      </c>
      <c r="H152" s="16" t="s">
        <v>3</v>
      </c>
      <c r="I152" s="33">
        <v>50</v>
      </c>
      <c r="J152" s="33" t="s">
        <v>1015</v>
      </c>
      <c r="K152" s="33" t="s">
        <v>2435</v>
      </c>
      <c r="L152" s="17" t="s">
        <v>117</v>
      </c>
      <c r="M152" s="83" t="s">
        <v>2418</v>
      </c>
      <c r="N152" s="17" t="s">
        <v>28</v>
      </c>
      <c r="O152" s="212"/>
      <c r="P152" s="212"/>
      <c r="Q152" s="14"/>
      <c r="R152" s="77">
        <v>15000</v>
      </c>
      <c r="S152" s="338">
        <v>15000</v>
      </c>
      <c r="T152" s="338">
        <v>15000</v>
      </c>
      <c r="U152" s="91"/>
      <c r="V152" s="14">
        <v>10</v>
      </c>
      <c r="W152" s="20">
        <v>450000</v>
      </c>
      <c r="X152" s="14">
        <f t="shared" si="10"/>
        <v>504000.00000000006</v>
      </c>
      <c r="Y152" s="33" t="s">
        <v>1911</v>
      </c>
      <c r="Z152" s="33">
        <v>2015</v>
      </c>
      <c r="AA152" s="15"/>
    </row>
    <row r="153" spans="2:27" s="11" customFormat="1" ht="43.9" customHeight="1" x14ac:dyDescent="0.25">
      <c r="B153" s="33" t="s">
        <v>2140</v>
      </c>
      <c r="C153" s="16" t="s">
        <v>2</v>
      </c>
      <c r="D153" s="339" t="s">
        <v>2024</v>
      </c>
      <c r="E153" s="384" t="s">
        <v>2025</v>
      </c>
      <c r="F153" s="384" t="s">
        <v>2026</v>
      </c>
      <c r="G153" s="16" t="s">
        <v>2426</v>
      </c>
      <c r="H153" s="16" t="s">
        <v>3</v>
      </c>
      <c r="I153" s="33">
        <v>50</v>
      </c>
      <c r="J153" s="33" t="s">
        <v>1239</v>
      </c>
      <c r="K153" s="33" t="s">
        <v>2435</v>
      </c>
      <c r="L153" s="17" t="s">
        <v>117</v>
      </c>
      <c r="M153" s="83" t="s">
        <v>2418</v>
      </c>
      <c r="N153" s="17" t="s">
        <v>28</v>
      </c>
      <c r="O153" s="212"/>
      <c r="P153" s="212"/>
      <c r="Q153" s="14"/>
      <c r="R153" s="77">
        <v>0</v>
      </c>
      <c r="S153" s="338">
        <v>0</v>
      </c>
      <c r="T153" s="338">
        <v>0</v>
      </c>
      <c r="U153" s="91"/>
      <c r="V153" s="14">
        <v>0</v>
      </c>
      <c r="W153" s="20">
        <v>0</v>
      </c>
      <c r="X153" s="14">
        <f t="shared" ref="X153:X158" si="33">W153*1.12</f>
        <v>0</v>
      </c>
      <c r="Y153" s="33" t="s">
        <v>1911</v>
      </c>
      <c r="Z153" s="33">
        <v>2015</v>
      </c>
      <c r="AA153" s="15" t="s">
        <v>2992</v>
      </c>
    </row>
    <row r="154" spans="2:27" s="11" customFormat="1" ht="43.9" customHeight="1" x14ac:dyDescent="0.25">
      <c r="B154" s="33" t="s">
        <v>2971</v>
      </c>
      <c r="C154" s="16" t="s">
        <v>2</v>
      </c>
      <c r="D154" s="339" t="s">
        <v>2024</v>
      </c>
      <c r="E154" s="384" t="s">
        <v>2025</v>
      </c>
      <c r="F154" s="384" t="s">
        <v>2026</v>
      </c>
      <c r="G154" s="16" t="s">
        <v>2991</v>
      </c>
      <c r="H154" s="16" t="s">
        <v>3</v>
      </c>
      <c r="I154" s="33">
        <v>50</v>
      </c>
      <c r="J154" s="33" t="s">
        <v>1015</v>
      </c>
      <c r="K154" s="33" t="s">
        <v>2435</v>
      </c>
      <c r="L154" s="17" t="s">
        <v>117</v>
      </c>
      <c r="M154" s="83" t="s">
        <v>2418</v>
      </c>
      <c r="N154" s="17" t="s">
        <v>28</v>
      </c>
      <c r="O154" s="212"/>
      <c r="P154" s="212"/>
      <c r="Q154" s="14"/>
      <c r="R154" s="77">
        <v>87334</v>
      </c>
      <c r="S154" s="338">
        <v>87333</v>
      </c>
      <c r="T154" s="338">
        <v>87333</v>
      </c>
      <c r="U154" s="91"/>
      <c r="V154" s="14">
        <v>145</v>
      </c>
      <c r="W154" s="20">
        <v>47625000</v>
      </c>
      <c r="X154" s="14">
        <f t="shared" si="33"/>
        <v>53340000.000000007</v>
      </c>
      <c r="Y154" s="33" t="s">
        <v>1911</v>
      </c>
      <c r="Z154" s="33">
        <v>2015</v>
      </c>
      <c r="AA154" s="15"/>
    </row>
    <row r="155" spans="2:27" s="11" customFormat="1" ht="43.9" customHeight="1" x14ac:dyDescent="0.25">
      <c r="B155" s="33" t="s">
        <v>2141</v>
      </c>
      <c r="C155" s="16" t="s">
        <v>2</v>
      </c>
      <c r="D155" s="388" t="s">
        <v>2024</v>
      </c>
      <c r="E155" s="389" t="s">
        <v>2025</v>
      </c>
      <c r="F155" s="389" t="s">
        <v>2026</v>
      </c>
      <c r="G155" s="16" t="s">
        <v>2427</v>
      </c>
      <c r="H155" s="16" t="s">
        <v>3</v>
      </c>
      <c r="I155" s="33">
        <v>50</v>
      </c>
      <c r="J155" s="33" t="s">
        <v>1239</v>
      </c>
      <c r="K155" s="33" t="s">
        <v>2435</v>
      </c>
      <c r="L155" s="17" t="s">
        <v>117</v>
      </c>
      <c r="M155" s="83" t="s">
        <v>2418</v>
      </c>
      <c r="N155" s="17" t="s">
        <v>28</v>
      </c>
      <c r="O155" s="212"/>
      <c r="P155" s="212"/>
      <c r="Q155" s="14"/>
      <c r="R155" s="77">
        <v>0</v>
      </c>
      <c r="S155" s="338">
        <v>0</v>
      </c>
      <c r="T155" s="338">
        <v>0</v>
      </c>
      <c r="U155" s="91"/>
      <c r="V155" s="14">
        <v>0</v>
      </c>
      <c r="W155" s="20">
        <v>0</v>
      </c>
      <c r="X155" s="14">
        <f t="shared" si="33"/>
        <v>0</v>
      </c>
      <c r="Y155" s="33" t="s">
        <v>1911</v>
      </c>
      <c r="Z155" s="33">
        <v>2015</v>
      </c>
      <c r="AA155" s="15" t="s">
        <v>2994</v>
      </c>
    </row>
    <row r="156" spans="2:27" s="11" customFormat="1" ht="43.9" customHeight="1" x14ac:dyDescent="0.25">
      <c r="B156" s="33" t="s">
        <v>2972</v>
      </c>
      <c r="C156" s="16" t="s">
        <v>2</v>
      </c>
      <c r="D156" s="388" t="s">
        <v>2024</v>
      </c>
      <c r="E156" s="389" t="s">
        <v>2025</v>
      </c>
      <c r="F156" s="389" t="s">
        <v>2026</v>
      </c>
      <c r="G156" s="16" t="s">
        <v>2993</v>
      </c>
      <c r="H156" s="16" t="s">
        <v>3</v>
      </c>
      <c r="I156" s="33">
        <v>50</v>
      </c>
      <c r="J156" s="33" t="s">
        <v>1015</v>
      </c>
      <c r="K156" s="33" t="s">
        <v>2435</v>
      </c>
      <c r="L156" s="17" t="s">
        <v>117</v>
      </c>
      <c r="M156" s="83" t="s">
        <v>2418</v>
      </c>
      <c r="N156" s="17" t="s">
        <v>28</v>
      </c>
      <c r="O156" s="212"/>
      <c r="P156" s="212"/>
      <c r="Q156" s="14"/>
      <c r="R156" s="77">
        <v>49666</v>
      </c>
      <c r="S156" s="338">
        <v>49667</v>
      </c>
      <c r="T156" s="338">
        <v>49667</v>
      </c>
      <c r="U156" s="91"/>
      <c r="V156" s="14">
        <v>198</v>
      </c>
      <c r="W156" s="20">
        <v>29502000</v>
      </c>
      <c r="X156" s="14">
        <f t="shared" si="33"/>
        <v>33042240.000000004</v>
      </c>
      <c r="Y156" s="33" t="s">
        <v>1911</v>
      </c>
      <c r="Z156" s="33">
        <v>2015</v>
      </c>
      <c r="AA156" s="15"/>
    </row>
    <row r="157" spans="2:27" s="11" customFormat="1" ht="43.9" customHeight="1" x14ac:dyDescent="0.25">
      <c r="B157" s="33" t="s">
        <v>2142</v>
      </c>
      <c r="C157" s="16" t="s">
        <v>2</v>
      </c>
      <c r="D157" s="388" t="s">
        <v>2024</v>
      </c>
      <c r="E157" s="389" t="s">
        <v>2025</v>
      </c>
      <c r="F157" s="389" t="s">
        <v>2026</v>
      </c>
      <c r="G157" s="16" t="s">
        <v>2439</v>
      </c>
      <c r="H157" s="16" t="s">
        <v>3</v>
      </c>
      <c r="I157" s="33">
        <v>50</v>
      </c>
      <c r="J157" s="33" t="s">
        <v>1239</v>
      </c>
      <c r="K157" s="33" t="s">
        <v>2435</v>
      </c>
      <c r="L157" s="17" t="s">
        <v>117</v>
      </c>
      <c r="M157" s="83" t="s">
        <v>2418</v>
      </c>
      <c r="N157" s="17" t="s">
        <v>28</v>
      </c>
      <c r="O157" s="212"/>
      <c r="P157" s="212"/>
      <c r="Q157" s="14"/>
      <c r="R157" s="77">
        <v>0</v>
      </c>
      <c r="S157" s="338">
        <v>0</v>
      </c>
      <c r="T157" s="338">
        <v>0</v>
      </c>
      <c r="U157" s="91"/>
      <c r="V157" s="14">
        <v>0</v>
      </c>
      <c r="W157" s="20">
        <v>0</v>
      </c>
      <c r="X157" s="14">
        <f t="shared" si="33"/>
        <v>0</v>
      </c>
      <c r="Y157" s="33" t="s">
        <v>1911</v>
      </c>
      <c r="Z157" s="33">
        <v>2015</v>
      </c>
      <c r="AA157" s="15" t="s">
        <v>2995</v>
      </c>
    </row>
    <row r="158" spans="2:27" s="11" customFormat="1" ht="43.9" customHeight="1" x14ac:dyDescent="0.25">
      <c r="B158" s="33" t="s">
        <v>2973</v>
      </c>
      <c r="C158" s="16" t="s">
        <v>2</v>
      </c>
      <c r="D158" s="388" t="s">
        <v>2024</v>
      </c>
      <c r="E158" s="389" t="s">
        <v>2025</v>
      </c>
      <c r="F158" s="389" t="s">
        <v>2026</v>
      </c>
      <c r="G158" s="16" t="s">
        <v>2428</v>
      </c>
      <c r="H158" s="16" t="s">
        <v>3</v>
      </c>
      <c r="I158" s="33">
        <v>50</v>
      </c>
      <c r="J158" s="33" t="s">
        <v>1015</v>
      </c>
      <c r="K158" s="33" t="s">
        <v>2435</v>
      </c>
      <c r="L158" s="17" t="s">
        <v>117</v>
      </c>
      <c r="M158" s="83" t="s">
        <v>2418</v>
      </c>
      <c r="N158" s="17" t="s">
        <v>28</v>
      </c>
      <c r="O158" s="212"/>
      <c r="P158" s="212"/>
      <c r="Q158" s="14"/>
      <c r="R158" s="77">
        <v>240000</v>
      </c>
      <c r="S158" s="338">
        <v>240000</v>
      </c>
      <c r="T158" s="338">
        <v>240000</v>
      </c>
      <c r="U158" s="91"/>
      <c r="V158" s="14">
        <v>30</v>
      </c>
      <c r="W158" s="20">
        <v>21600000</v>
      </c>
      <c r="X158" s="14">
        <f t="shared" si="33"/>
        <v>24192000.000000004</v>
      </c>
      <c r="Y158" s="33" t="s">
        <v>1911</v>
      </c>
      <c r="Z158" s="33">
        <v>2015</v>
      </c>
      <c r="AA158" s="15"/>
    </row>
    <row r="159" spans="2:27" s="11" customFormat="1" ht="43.9" customHeight="1" x14ac:dyDescent="0.25">
      <c r="B159" s="33" t="s">
        <v>2143</v>
      </c>
      <c r="C159" s="16" t="s">
        <v>2</v>
      </c>
      <c r="D159" s="339" t="s">
        <v>2027</v>
      </c>
      <c r="E159" s="389" t="s">
        <v>2028</v>
      </c>
      <c r="F159" s="389" t="s">
        <v>2029</v>
      </c>
      <c r="G159" s="389" t="s">
        <v>2030</v>
      </c>
      <c r="H159" s="16" t="s">
        <v>3</v>
      </c>
      <c r="I159" s="33">
        <v>50</v>
      </c>
      <c r="J159" s="33" t="s">
        <v>2183</v>
      </c>
      <c r="K159" s="33" t="s">
        <v>41</v>
      </c>
      <c r="L159" s="17" t="s">
        <v>117</v>
      </c>
      <c r="M159" s="83" t="s">
        <v>1910</v>
      </c>
      <c r="N159" s="17" t="s">
        <v>28</v>
      </c>
      <c r="O159" s="212"/>
      <c r="P159" s="212"/>
      <c r="Q159" s="14"/>
      <c r="R159" s="77">
        <v>0</v>
      </c>
      <c r="S159" s="338">
        <v>0</v>
      </c>
      <c r="T159" s="338">
        <v>0</v>
      </c>
      <c r="U159" s="112"/>
      <c r="V159" s="14">
        <v>0</v>
      </c>
      <c r="W159" s="20">
        <v>0</v>
      </c>
      <c r="X159" s="14">
        <f t="shared" ref="X159:X186" si="34">W159*1.12</f>
        <v>0</v>
      </c>
      <c r="Y159" s="33" t="s">
        <v>1911</v>
      </c>
      <c r="Z159" s="33">
        <v>2015</v>
      </c>
      <c r="AA159" s="16" t="s">
        <v>992</v>
      </c>
    </row>
    <row r="160" spans="2:27" s="11" customFormat="1" ht="43.9" customHeight="1" x14ac:dyDescent="0.25">
      <c r="B160" s="33" t="s">
        <v>2144</v>
      </c>
      <c r="C160" s="16" t="s">
        <v>2</v>
      </c>
      <c r="D160" s="339" t="s">
        <v>2027</v>
      </c>
      <c r="E160" s="389" t="s">
        <v>2028</v>
      </c>
      <c r="F160" s="389" t="s">
        <v>2029</v>
      </c>
      <c r="G160" s="389" t="s">
        <v>2031</v>
      </c>
      <c r="H160" s="16" t="s">
        <v>3</v>
      </c>
      <c r="I160" s="33">
        <v>50</v>
      </c>
      <c r="J160" s="33" t="s">
        <v>2183</v>
      </c>
      <c r="K160" s="33" t="s">
        <v>41</v>
      </c>
      <c r="L160" s="17" t="s">
        <v>117</v>
      </c>
      <c r="M160" s="83" t="s">
        <v>1910</v>
      </c>
      <c r="N160" s="17" t="s">
        <v>28</v>
      </c>
      <c r="O160" s="212"/>
      <c r="P160" s="212"/>
      <c r="Q160" s="14"/>
      <c r="R160" s="77">
        <v>0</v>
      </c>
      <c r="S160" s="338">
        <v>0</v>
      </c>
      <c r="T160" s="338">
        <v>0</v>
      </c>
      <c r="U160" s="112"/>
      <c r="V160" s="14">
        <v>0</v>
      </c>
      <c r="W160" s="20">
        <v>0</v>
      </c>
      <c r="X160" s="14">
        <f t="shared" si="34"/>
        <v>0</v>
      </c>
      <c r="Y160" s="33" t="s">
        <v>1911</v>
      </c>
      <c r="Z160" s="33">
        <v>2015</v>
      </c>
      <c r="AA160" s="16" t="s">
        <v>992</v>
      </c>
    </row>
    <row r="161" spans="2:27" s="11" customFormat="1" ht="43.9" customHeight="1" x14ac:dyDescent="0.25">
      <c r="B161" s="33" t="s">
        <v>2145</v>
      </c>
      <c r="C161" s="16" t="s">
        <v>2</v>
      </c>
      <c r="D161" s="340" t="s">
        <v>2027</v>
      </c>
      <c r="E161" s="389" t="s">
        <v>2028</v>
      </c>
      <c r="F161" s="389" t="s">
        <v>2029</v>
      </c>
      <c r="G161" s="389" t="s">
        <v>2032</v>
      </c>
      <c r="H161" s="16" t="s">
        <v>3</v>
      </c>
      <c r="I161" s="33">
        <v>50</v>
      </c>
      <c r="J161" s="33" t="s">
        <v>2183</v>
      </c>
      <c r="K161" s="33" t="s">
        <v>41</v>
      </c>
      <c r="L161" s="17" t="s">
        <v>117</v>
      </c>
      <c r="M161" s="83" t="s">
        <v>1910</v>
      </c>
      <c r="N161" s="17" t="s">
        <v>28</v>
      </c>
      <c r="O161" s="212"/>
      <c r="P161" s="212"/>
      <c r="Q161" s="14"/>
      <c r="R161" s="77">
        <v>0</v>
      </c>
      <c r="S161" s="338">
        <v>0</v>
      </c>
      <c r="T161" s="338">
        <v>0</v>
      </c>
      <c r="U161" s="112"/>
      <c r="V161" s="14">
        <v>0</v>
      </c>
      <c r="W161" s="20">
        <v>0</v>
      </c>
      <c r="X161" s="14">
        <f t="shared" si="34"/>
        <v>0</v>
      </c>
      <c r="Y161" s="33" t="s">
        <v>1911</v>
      </c>
      <c r="Z161" s="33">
        <v>2015</v>
      </c>
      <c r="AA161" s="16" t="s">
        <v>992</v>
      </c>
    </row>
    <row r="162" spans="2:27" s="11" customFormat="1" ht="43.9" customHeight="1" x14ac:dyDescent="0.25">
      <c r="B162" s="33" t="s">
        <v>2146</v>
      </c>
      <c r="C162" s="16" t="s">
        <v>2</v>
      </c>
      <c r="D162" s="340" t="s">
        <v>2027</v>
      </c>
      <c r="E162" s="389" t="s">
        <v>2028</v>
      </c>
      <c r="F162" s="389" t="s">
        <v>2029</v>
      </c>
      <c r="G162" s="389" t="s">
        <v>2033</v>
      </c>
      <c r="H162" s="16" t="s">
        <v>3</v>
      </c>
      <c r="I162" s="33">
        <v>50</v>
      </c>
      <c r="J162" s="33" t="s">
        <v>2183</v>
      </c>
      <c r="K162" s="33" t="s">
        <v>41</v>
      </c>
      <c r="L162" s="17" t="s">
        <v>117</v>
      </c>
      <c r="M162" s="83" t="s">
        <v>1910</v>
      </c>
      <c r="N162" s="17" t="s">
        <v>28</v>
      </c>
      <c r="O162" s="212"/>
      <c r="P162" s="212"/>
      <c r="Q162" s="14"/>
      <c r="R162" s="77">
        <v>0</v>
      </c>
      <c r="S162" s="338">
        <v>0</v>
      </c>
      <c r="T162" s="338">
        <v>0</v>
      </c>
      <c r="U162" s="112"/>
      <c r="V162" s="14">
        <v>0</v>
      </c>
      <c r="W162" s="20">
        <v>0</v>
      </c>
      <c r="X162" s="14">
        <f t="shared" si="34"/>
        <v>0</v>
      </c>
      <c r="Y162" s="33" t="s">
        <v>1911</v>
      </c>
      <c r="Z162" s="33">
        <v>2015</v>
      </c>
      <c r="AA162" s="16" t="s">
        <v>992</v>
      </c>
    </row>
    <row r="163" spans="2:27" s="11" customFormat="1" ht="43.9" customHeight="1" x14ac:dyDescent="0.25">
      <c r="B163" s="33" t="s">
        <v>2147</v>
      </c>
      <c r="C163" s="16" t="s">
        <v>2</v>
      </c>
      <c r="D163" s="340" t="s">
        <v>2027</v>
      </c>
      <c r="E163" s="389" t="s">
        <v>2028</v>
      </c>
      <c r="F163" s="389" t="s">
        <v>2029</v>
      </c>
      <c r="G163" s="389" t="s">
        <v>2034</v>
      </c>
      <c r="H163" s="16" t="s">
        <v>3</v>
      </c>
      <c r="I163" s="33">
        <v>50</v>
      </c>
      <c r="J163" s="33" t="s">
        <v>2183</v>
      </c>
      <c r="K163" s="33" t="s">
        <v>41</v>
      </c>
      <c r="L163" s="17" t="s">
        <v>117</v>
      </c>
      <c r="M163" s="83" t="s">
        <v>1910</v>
      </c>
      <c r="N163" s="17" t="s">
        <v>28</v>
      </c>
      <c r="O163" s="212"/>
      <c r="P163" s="212"/>
      <c r="Q163" s="14"/>
      <c r="R163" s="77">
        <v>0</v>
      </c>
      <c r="S163" s="338">
        <v>0</v>
      </c>
      <c r="T163" s="338">
        <v>0</v>
      </c>
      <c r="U163" s="112"/>
      <c r="V163" s="14">
        <v>0</v>
      </c>
      <c r="W163" s="20">
        <v>0</v>
      </c>
      <c r="X163" s="14">
        <f t="shared" si="34"/>
        <v>0</v>
      </c>
      <c r="Y163" s="33" t="s">
        <v>1911</v>
      </c>
      <c r="Z163" s="33">
        <v>2015</v>
      </c>
      <c r="AA163" s="16" t="s">
        <v>992</v>
      </c>
    </row>
    <row r="164" spans="2:27" s="11" customFormat="1" ht="43.9" customHeight="1" x14ac:dyDescent="0.25">
      <c r="B164" s="33" t="s">
        <v>2148</v>
      </c>
      <c r="C164" s="16" t="s">
        <v>2</v>
      </c>
      <c r="D164" s="340" t="s">
        <v>2027</v>
      </c>
      <c r="E164" s="389" t="s">
        <v>2028</v>
      </c>
      <c r="F164" s="389" t="s">
        <v>2029</v>
      </c>
      <c r="G164" s="389" t="s">
        <v>2035</v>
      </c>
      <c r="H164" s="16" t="s">
        <v>3</v>
      </c>
      <c r="I164" s="33">
        <v>50</v>
      </c>
      <c r="J164" s="33" t="s">
        <v>2183</v>
      </c>
      <c r="K164" s="33" t="s">
        <v>41</v>
      </c>
      <c r="L164" s="17" t="s">
        <v>117</v>
      </c>
      <c r="M164" s="83" t="s">
        <v>1910</v>
      </c>
      <c r="N164" s="17" t="s">
        <v>28</v>
      </c>
      <c r="O164" s="212"/>
      <c r="P164" s="212"/>
      <c r="Q164" s="14"/>
      <c r="R164" s="77">
        <v>0</v>
      </c>
      <c r="S164" s="338">
        <v>0</v>
      </c>
      <c r="T164" s="338">
        <v>0</v>
      </c>
      <c r="U164" s="112"/>
      <c r="V164" s="14">
        <v>0</v>
      </c>
      <c r="W164" s="20">
        <v>0</v>
      </c>
      <c r="X164" s="14">
        <f t="shared" si="34"/>
        <v>0</v>
      </c>
      <c r="Y164" s="33" t="s">
        <v>1911</v>
      </c>
      <c r="Z164" s="33">
        <v>2015</v>
      </c>
      <c r="AA164" s="16" t="s">
        <v>992</v>
      </c>
    </row>
    <row r="165" spans="2:27" s="11" customFormat="1" ht="43.9" customHeight="1" x14ac:dyDescent="0.25">
      <c r="B165" s="33" t="s">
        <v>2149</v>
      </c>
      <c r="C165" s="16" t="s">
        <v>2</v>
      </c>
      <c r="D165" s="340" t="s">
        <v>2027</v>
      </c>
      <c r="E165" s="389" t="s">
        <v>2028</v>
      </c>
      <c r="F165" s="389" t="s">
        <v>2029</v>
      </c>
      <c r="G165" s="389" t="s">
        <v>2036</v>
      </c>
      <c r="H165" s="16" t="s">
        <v>3</v>
      </c>
      <c r="I165" s="33">
        <v>50</v>
      </c>
      <c r="J165" s="33" t="s">
        <v>2183</v>
      </c>
      <c r="K165" s="33" t="s">
        <v>41</v>
      </c>
      <c r="L165" s="17" t="s">
        <v>117</v>
      </c>
      <c r="M165" s="83" t="s">
        <v>1910</v>
      </c>
      <c r="N165" s="17" t="s">
        <v>28</v>
      </c>
      <c r="O165" s="212"/>
      <c r="P165" s="212"/>
      <c r="Q165" s="14"/>
      <c r="R165" s="77">
        <v>0</v>
      </c>
      <c r="S165" s="338">
        <v>0</v>
      </c>
      <c r="T165" s="338">
        <v>0</v>
      </c>
      <c r="U165" s="112"/>
      <c r="V165" s="14">
        <v>0</v>
      </c>
      <c r="W165" s="20">
        <v>0</v>
      </c>
      <c r="X165" s="14">
        <f t="shared" si="34"/>
        <v>0</v>
      </c>
      <c r="Y165" s="33" t="s">
        <v>1911</v>
      </c>
      <c r="Z165" s="33">
        <v>2015</v>
      </c>
      <c r="AA165" s="16" t="s">
        <v>992</v>
      </c>
    </row>
    <row r="166" spans="2:27" s="11" customFormat="1" ht="43.9" customHeight="1" x14ac:dyDescent="0.25">
      <c r="B166" s="33" t="s">
        <v>2150</v>
      </c>
      <c r="C166" s="16" t="s">
        <v>2</v>
      </c>
      <c r="D166" s="340" t="s">
        <v>2027</v>
      </c>
      <c r="E166" s="389" t="s">
        <v>2028</v>
      </c>
      <c r="F166" s="389" t="s">
        <v>2029</v>
      </c>
      <c r="G166" s="389" t="s">
        <v>2037</v>
      </c>
      <c r="H166" s="16" t="s">
        <v>3</v>
      </c>
      <c r="I166" s="33">
        <v>50</v>
      </c>
      <c r="J166" s="33" t="s">
        <v>2183</v>
      </c>
      <c r="K166" s="33" t="s">
        <v>41</v>
      </c>
      <c r="L166" s="17" t="s">
        <v>117</v>
      </c>
      <c r="M166" s="83" t="s">
        <v>1910</v>
      </c>
      <c r="N166" s="17" t="s">
        <v>28</v>
      </c>
      <c r="O166" s="212"/>
      <c r="P166" s="212"/>
      <c r="Q166" s="14"/>
      <c r="R166" s="77">
        <v>0</v>
      </c>
      <c r="S166" s="338">
        <v>0</v>
      </c>
      <c r="T166" s="338">
        <v>0</v>
      </c>
      <c r="U166" s="112"/>
      <c r="V166" s="14">
        <v>0</v>
      </c>
      <c r="W166" s="20">
        <v>0</v>
      </c>
      <c r="X166" s="14">
        <f t="shared" si="34"/>
        <v>0</v>
      </c>
      <c r="Y166" s="33" t="s">
        <v>1911</v>
      </c>
      <c r="Z166" s="33">
        <v>2015</v>
      </c>
      <c r="AA166" s="16" t="s">
        <v>992</v>
      </c>
    </row>
    <row r="167" spans="2:27" s="11" customFormat="1" ht="43.9" customHeight="1" x14ac:dyDescent="0.25">
      <c r="B167" s="33" t="s">
        <v>2151</v>
      </c>
      <c r="C167" s="16" t="s">
        <v>2</v>
      </c>
      <c r="D167" s="340" t="s">
        <v>2038</v>
      </c>
      <c r="E167" s="389" t="s">
        <v>2028</v>
      </c>
      <c r="F167" s="389" t="s">
        <v>2039</v>
      </c>
      <c r="G167" s="389" t="s">
        <v>2040</v>
      </c>
      <c r="H167" s="16" t="s">
        <v>3</v>
      </c>
      <c r="I167" s="33">
        <v>50</v>
      </c>
      <c r="J167" s="33" t="s">
        <v>2183</v>
      </c>
      <c r="K167" s="33" t="s">
        <v>41</v>
      </c>
      <c r="L167" s="17" t="s">
        <v>117</v>
      </c>
      <c r="M167" s="83" t="s">
        <v>1910</v>
      </c>
      <c r="N167" s="17" t="s">
        <v>28</v>
      </c>
      <c r="O167" s="212"/>
      <c r="P167" s="212"/>
      <c r="Q167" s="14"/>
      <c r="R167" s="77">
        <v>0</v>
      </c>
      <c r="S167" s="338">
        <v>0</v>
      </c>
      <c r="T167" s="338">
        <v>0</v>
      </c>
      <c r="U167" s="112"/>
      <c r="V167" s="14">
        <v>0</v>
      </c>
      <c r="W167" s="20">
        <v>0</v>
      </c>
      <c r="X167" s="14">
        <f t="shared" si="34"/>
        <v>0</v>
      </c>
      <c r="Y167" s="33" t="s">
        <v>1911</v>
      </c>
      <c r="Z167" s="33">
        <v>2015</v>
      </c>
      <c r="AA167" s="16" t="s">
        <v>992</v>
      </c>
    </row>
    <row r="168" spans="2:27" s="11" customFormat="1" ht="43.9" customHeight="1" x14ac:dyDescent="0.25">
      <c r="B168" s="33" t="s">
        <v>2152</v>
      </c>
      <c r="C168" s="16" t="s">
        <v>2</v>
      </c>
      <c r="D168" s="16" t="s">
        <v>2038</v>
      </c>
      <c r="E168" s="389" t="s">
        <v>2028</v>
      </c>
      <c r="F168" s="389" t="s">
        <v>2039</v>
      </c>
      <c r="G168" s="389" t="s">
        <v>2041</v>
      </c>
      <c r="H168" s="16" t="s">
        <v>3</v>
      </c>
      <c r="I168" s="33">
        <v>50</v>
      </c>
      <c r="J168" s="33" t="s">
        <v>2183</v>
      </c>
      <c r="K168" s="33" t="s">
        <v>41</v>
      </c>
      <c r="L168" s="17" t="s">
        <v>117</v>
      </c>
      <c r="M168" s="83" t="s">
        <v>1910</v>
      </c>
      <c r="N168" s="17" t="s">
        <v>28</v>
      </c>
      <c r="O168" s="212"/>
      <c r="P168" s="212"/>
      <c r="Q168" s="14"/>
      <c r="R168" s="77">
        <v>0</v>
      </c>
      <c r="S168" s="338">
        <v>0</v>
      </c>
      <c r="T168" s="338">
        <v>0</v>
      </c>
      <c r="U168" s="112"/>
      <c r="V168" s="14">
        <v>0</v>
      </c>
      <c r="W168" s="20">
        <v>0</v>
      </c>
      <c r="X168" s="14">
        <f t="shared" si="34"/>
        <v>0</v>
      </c>
      <c r="Y168" s="33" t="s">
        <v>1911</v>
      </c>
      <c r="Z168" s="33">
        <v>2015</v>
      </c>
      <c r="AA168" s="16" t="s">
        <v>992</v>
      </c>
    </row>
    <row r="169" spans="2:27" s="11" customFormat="1" ht="43.9" customHeight="1" x14ac:dyDescent="0.25">
      <c r="B169" s="33" t="s">
        <v>2153</v>
      </c>
      <c r="C169" s="16" t="s">
        <v>2</v>
      </c>
      <c r="D169" s="341" t="s">
        <v>2038</v>
      </c>
      <c r="E169" s="389" t="s">
        <v>2028</v>
      </c>
      <c r="F169" s="389" t="s">
        <v>2039</v>
      </c>
      <c r="G169" s="389" t="s">
        <v>2042</v>
      </c>
      <c r="H169" s="16" t="s">
        <v>3</v>
      </c>
      <c r="I169" s="33">
        <v>50</v>
      </c>
      <c r="J169" s="33" t="s">
        <v>2183</v>
      </c>
      <c r="K169" s="33" t="s">
        <v>41</v>
      </c>
      <c r="L169" s="17" t="s">
        <v>117</v>
      </c>
      <c r="M169" s="83" t="s">
        <v>1910</v>
      </c>
      <c r="N169" s="17" t="s">
        <v>28</v>
      </c>
      <c r="O169" s="212"/>
      <c r="P169" s="212"/>
      <c r="Q169" s="14"/>
      <c r="R169" s="77">
        <v>0</v>
      </c>
      <c r="S169" s="338">
        <v>0</v>
      </c>
      <c r="T169" s="338">
        <v>0</v>
      </c>
      <c r="U169" s="106"/>
      <c r="V169" s="14">
        <v>0</v>
      </c>
      <c r="W169" s="20">
        <v>0</v>
      </c>
      <c r="X169" s="14">
        <f t="shared" si="34"/>
        <v>0</v>
      </c>
      <c r="Y169" s="33" t="s">
        <v>1911</v>
      </c>
      <c r="Z169" s="33">
        <v>2015</v>
      </c>
      <c r="AA169" s="16" t="s">
        <v>992</v>
      </c>
    </row>
    <row r="170" spans="2:27" s="11" customFormat="1" ht="43.9" customHeight="1" x14ac:dyDescent="0.25">
      <c r="B170" s="33" t="s">
        <v>2154</v>
      </c>
      <c r="C170" s="16" t="s">
        <v>2</v>
      </c>
      <c r="D170" s="16" t="s">
        <v>2027</v>
      </c>
      <c r="E170" s="389" t="s">
        <v>2028</v>
      </c>
      <c r="F170" s="389" t="s">
        <v>2029</v>
      </c>
      <c r="G170" s="389" t="s">
        <v>2043</v>
      </c>
      <c r="H170" s="16" t="s">
        <v>3</v>
      </c>
      <c r="I170" s="33">
        <v>50</v>
      </c>
      <c r="J170" s="33" t="s">
        <v>2183</v>
      </c>
      <c r="K170" s="33" t="s">
        <v>41</v>
      </c>
      <c r="L170" s="17" t="s">
        <v>117</v>
      </c>
      <c r="M170" s="83" t="s">
        <v>1910</v>
      </c>
      <c r="N170" s="17" t="s">
        <v>28</v>
      </c>
      <c r="O170" s="212"/>
      <c r="P170" s="212"/>
      <c r="Q170" s="14"/>
      <c r="R170" s="77">
        <v>0</v>
      </c>
      <c r="S170" s="338">
        <v>0</v>
      </c>
      <c r="T170" s="338">
        <v>0</v>
      </c>
      <c r="U170" s="342"/>
      <c r="V170" s="14">
        <v>0</v>
      </c>
      <c r="W170" s="20">
        <v>0</v>
      </c>
      <c r="X170" s="14">
        <f t="shared" si="34"/>
        <v>0</v>
      </c>
      <c r="Y170" s="33" t="s">
        <v>1911</v>
      </c>
      <c r="Z170" s="33">
        <v>2015</v>
      </c>
      <c r="AA170" s="16" t="s">
        <v>992</v>
      </c>
    </row>
    <row r="171" spans="2:27" s="11" customFormat="1" ht="43.9" customHeight="1" x14ac:dyDescent="0.25">
      <c r="B171" s="33" t="s">
        <v>2155</v>
      </c>
      <c r="C171" s="16" t="s">
        <v>2</v>
      </c>
      <c r="D171" s="16" t="s">
        <v>2027</v>
      </c>
      <c r="E171" s="389" t="s">
        <v>2028</v>
      </c>
      <c r="F171" s="389" t="s">
        <v>2029</v>
      </c>
      <c r="G171" s="389" t="s">
        <v>2044</v>
      </c>
      <c r="H171" s="16" t="s">
        <v>3</v>
      </c>
      <c r="I171" s="33">
        <v>50</v>
      </c>
      <c r="J171" s="33" t="s">
        <v>2183</v>
      </c>
      <c r="K171" s="33" t="s">
        <v>41</v>
      </c>
      <c r="L171" s="17" t="s">
        <v>117</v>
      </c>
      <c r="M171" s="83" t="s">
        <v>1910</v>
      </c>
      <c r="N171" s="17" t="s">
        <v>28</v>
      </c>
      <c r="O171" s="212"/>
      <c r="P171" s="212"/>
      <c r="Q171" s="14"/>
      <c r="R171" s="77">
        <v>0</v>
      </c>
      <c r="S171" s="338">
        <v>0</v>
      </c>
      <c r="T171" s="338">
        <v>0</v>
      </c>
      <c r="U171" s="342"/>
      <c r="V171" s="14">
        <v>0</v>
      </c>
      <c r="W171" s="20">
        <v>0</v>
      </c>
      <c r="X171" s="14">
        <f t="shared" si="34"/>
        <v>0</v>
      </c>
      <c r="Y171" s="33" t="s">
        <v>1911</v>
      </c>
      <c r="Z171" s="33">
        <v>2015</v>
      </c>
      <c r="AA171" s="16" t="s">
        <v>992</v>
      </c>
    </row>
    <row r="172" spans="2:27" s="11" customFormat="1" ht="43.9" customHeight="1" x14ac:dyDescent="0.25">
      <c r="B172" s="33" t="s">
        <v>2156</v>
      </c>
      <c r="C172" s="16" t="s">
        <v>2</v>
      </c>
      <c r="D172" s="336" t="s">
        <v>2027</v>
      </c>
      <c r="E172" s="389" t="s">
        <v>2028</v>
      </c>
      <c r="F172" s="389" t="s">
        <v>2029</v>
      </c>
      <c r="G172" s="389" t="s">
        <v>2045</v>
      </c>
      <c r="H172" s="16" t="s">
        <v>3</v>
      </c>
      <c r="I172" s="33">
        <v>50</v>
      </c>
      <c r="J172" s="33" t="s">
        <v>2183</v>
      </c>
      <c r="K172" s="33" t="s">
        <v>41</v>
      </c>
      <c r="L172" s="17" t="s">
        <v>117</v>
      </c>
      <c r="M172" s="83" t="s">
        <v>1910</v>
      </c>
      <c r="N172" s="17" t="s">
        <v>28</v>
      </c>
      <c r="O172" s="212"/>
      <c r="P172" s="212"/>
      <c r="Q172" s="14"/>
      <c r="R172" s="77">
        <v>0</v>
      </c>
      <c r="S172" s="338">
        <v>0</v>
      </c>
      <c r="T172" s="338">
        <v>0</v>
      </c>
      <c r="U172" s="302"/>
      <c r="V172" s="14">
        <v>0</v>
      </c>
      <c r="W172" s="20">
        <v>0</v>
      </c>
      <c r="X172" s="14">
        <f t="shared" si="34"/>
        <v>0</v>
      </c>
      <c r="Y172" s="33" t="s">
        <v>1911</v>
      </c>
      <c r="Z172" s="33">
        <v>2015</v>
      </c>
      <c r="AA172" s="86" t="s">
        <v>992</v>
      </c>
    </row>
    <row r="173" spans="2:27" s="11" customFormat="1" ht="43.9" customHeight="1" x14ac:dyDescent="0.25">
      <c r="B173" s="33" t="s">
        <v>2157</v>
      </c>
      <c r="C173" s="16" t="s">
        <v>2</v>
      </c>
      <c r="D173" s="336" t="s">
        <v>2027</v>
      </c>
      <c r="E173" s="389" t="s">
        <v>2028</v>
      </c>
      <c r="F173" s="389" t="s">
        <v>2029</v>
      </c>
      <c r="G173" s="389" t="s">
        <v>2046</v>
      </c>
      <c r="H173" s="16" t="s">
        <v>3</v>
      </c>
      <c r="I173" s="33">
        <v>50</v>
      </c>
      <c r="J173" s="33" t="s">
        <v>2183</v>
      </c>
      <c r="K173" s="33" t="s">
        <v>41</v>
      </c>
      <c r="L173" s="17" t="s">
        <v>117</v>
      </c>
      <c r="M173" s="83" t="s">
        <v>1910</v>
      </c>
      <c r="N173" s="17" t="s">
        <v>28</v>
      </c>
      <c r="O173" s="212"/>
      <c r="P173" s="212"/>
      <c r="Q173" s="14"/>
      <c r="R173" s="77">
        <v>0</v>
      </c>
      <c r="S173" s="338">
        <v>0</v>
      </c>
      <c r="T173" s="338">
        <v>0</v>
      </c>
      <c r="U173" s="302"/>
      <c r="V173" s="14">
        <v>0</v>
      </c>
      <c r="W173" s="20">
        <v>0</v>
      </c>
      <c r="X173" s="14">
        <f t="shared" si="34"/>
        <v>0</v>
      </c>
      <c r="Y173" s="33" t="s">
        <v>1911</v>
      </c>
      <c r="Z173" s="33">
        <v>2015</v>
      </c>
      <c r="AA173" s="86" t="s">
        <v>992</v>
      </c>
    </row>
    <row r="174" spans="2:27" s="11" customFormat="1" ht="43.9" customHeight="1" x14ac:dyDescent="0.25">
      <c r="B174" s="33" t="s">
        <v>2158</v>
      </c>
      <c r="C174" s="16" t="s">
        <v>2</v>
      </c>
      <c r="D174" s="336" t="s">
        <v>2027</v>
      </c>
      <c r="E174" s="389" t="s">
        <v>2028</v>
      </c>
      <c r="F174" s="389" t="s">
        <v>2029</v>
      </c>
      <c r="G174" s="389" t="s">
        <v>2047</v>
      </c>
      <c r="H174" s="16" t="s">
        <v>3</v>
      </c>
      <c r="I174" s="33">
        <v>50</v>
      </c>
      <c r="J174" s="33" t="s">
        <v>2183</v>
      </c>
      <c r="K174" s="33" t="s">
        <v>41</v>
      </c>
      <c r="L174" s="17" t="s">
        <v>117</v>
      </c>
      <c r="M174" s="83" t="s">
        <v>1910</v>
      </c>
      <c r="N174" s="17" t="s">
        <v>28</v>
      </c>
      <c r="O174" s="212"/>
      <c r="P174" s="212"/>
      <c r="Q174" s="14"/>
      <c r="R174" s="77">
        <v>0</v>
      </c>
      <c r="S174" s="338">
        <v>0</v>
      </c>
      <c r="T174" s="338">
        <v>0</v>
      </c>
      <c r="U174" s="302"/>
      <c r="V174" s="14">
        <v>0</v>
      </c>
      <c r="W174" s="20">
        <v>0</v>
      </c>
      <c r="X174" s="14">
        <f t="shared" si="34"/>
        <v>0</v>
      </c>
      <c r="Y174" s="33" t="s">
        <v>1911</v>
      </c>
      <c r="Z174" s="33">
        <v>2015</v>
      </c>
      <c r="AA174" s="86" t="s">
        <v>992</v>
      </c>
    </row>
    <row r="175" spans="2:27" s="11" customFormat="1" ht="43.9" customHeight="1" x14ac:dyDescent="0.25">
      <c r="B175" s="33" t="s">
        <v>2159</v>
      </c>
      <c r="C175" s="16" t="s">
        <v>2</v>
      </c>
      <c r="D175" s="336" t="s">
        <v>2027</v>
      </c>
      <c r="E175" s="389" t="s">
        <v>2028</v>
      </c>
      <c r="F175" s="389" t="s">
        <v>2029</v>
      </c>
      <c r="G175" s="389" t="s">
        <v>2048</v>
      </c>
      <c r="H175" s="16" t="s">
        <v>3</v>
      </c>
      <c r="I175" s="33">
        <v>50</v>
      </c>
      <c r="J175" s="33" t="s">
        <v>2183</v>
      </c>
      <c r="K175" s="33" t="s">
        <v>41</v>
      </c>
      <c r="L175" s="17" t="s">
        <v>117</v>
      </c>
      <c r="M175" s="83" t="s">
        <v>1910</v>
      </c>
      <c r="N175" s="17" t="s">
        <v>28</v>
      </c>
      <c r="O175" s="212"/>
      <c r="P175" s="212"/>
      <c r="Q175" s="14"/>
      <c r="R175" s="77">
        <v>0</v>
      </c>
      <c r="S175" s="338">
        <v>0</v>
      </c>
      <c r="T175" s="338">
        <v>0</v>
      </c>
      <c r="U175" s="302"/>
      <c r="V175" s="14">
        <v>0</v>
      </c>
      <c r="W175" s="20">
        <v>0</v>
      </c>
      <c r="X175" s="14">
        <f t="shared" si="34"/>
        <v>0</v>
      </c>
      <c r="Y175" s="33" t="s">
        <v>1911</v>
      </c>
      <c r="Z175" s="33">
        <v>2015</v>
      </c>
      <c r="AA175" s="86" t="s">
        <v>992</v>
      </c>
    </row>
    <row r="176" spans="2:27" s="11" customFormat="1" ht="43.9" customHeight="1" x14ac:dyDescent="0.25">
      <c r="B176" s="33" t="s">
        <v>2160</v>
      </c>
      <c r="C176" s="16" t="s">
        <v>2</v>
      </c>
      <c r="D176" s="336" t="s">
        <v>2049</v>
      </c>
      <c r="E176" s="389" t="s">
        <v>2028</v>
      </c>
      <c r="F176" s="389" t="s">
        <v>2050</v>
      </c>
      <c r="G176" s="389" t="s">
        <v>2051</v>
      </c>
      <c r="H176" s="16" t="s">
        <v>3</v>
      </c>
      <c r="I176" s="33">
        <v>50</v>
      </c>
      <c r="J176" s="33" t="s">
        <v>2183</v>
      </c>
      <c r="K176" s="33" t="s">
        <v>41</v>
      </c>
      <c r="L176" s="17" t="s">
        <v>117</v>
      </c>
      <c r="M176" s="83" t="s">
        <v>1910</v>
      </c>
      <c r="N176" s="17" t="s">
        <v>28</v>
      </c>
      <c r="O176" s="212"/>
      <c r="P176" s="212"/>
      <c r="Q176" s="14"/>
      <c r="R176" s="77">
        <v>0</v>
      </c>
      <c r="S176" s="338">
        <v>0</v>
      </c>
      <c r="T176" s="338">
        <v>0</v>
      </c>
      <c r="U176" s="302"/>
      <c r="V176" s="14">
        <v>0</v>
      </c>
      <c r="W176" s="20">
        <v>0</v>
      </c>
      <c r="X176" s="14">
        <f t="shared" si="34"/>
        <v>0</v>
      </c>
      <c r="Y176" s="33" t="s">
        <v>1911</v>
      </c>
      <c r="Z176" s="33">
        <v>2015</v>
      </c>
      <c r="AA176" s="86" t="s">
        <v>992</v>
      </c>
    </row>
    <row r="177" spans="2:27" s="11" customFormat="1" ht="43.9" customHeight="1" x14ac:dyDescent="0.25">
      <c r="B177" s="33" t="s">
        <v>2161</v>
      </c>
      <c r="C177" s="16" t="s">
        <v>2</v>
      </c>
      <c r="D177" s="336" t="s">
        <v>2049</v>
      </c>
      <c r="E177" s="389" t="s">
        <v>2028</v>
      </c>
      <c r="F177" s="389" t="s">
        <v>2050</v>
      </c>
      <c r="G177" s="389" t="s">
        <v>2052</v>
      </c>
      <c r="H177" s="16" t="s">
        <v>3</v>
      </c>
      <c r="I177" s="33">
        <v>50</v>
      </c>
      <c r="J177" s="33" t="s">
        <v>2183</v>
      </c>
      <c r="K177" s="33" t="s">
        <v>41</v>
      </c>
      <c r="L177" s="17" t="s">
        <v>117</v>
      </c>
      <c r="M177" s="83" t="s">
        <v>1910</v>
      </c>
      <c r="N177" s="17" t="s">
        <v>28</v>
      </c>
      <c r="O177" s="212"/>
      <c r="P177" s="212"/>
      <c r="Q177" s="14"/>
      <c r="R177" s="77">
        <v>0</v>
      </c>
      <c r="S177" s="338">
        <v>0</v>
      </c>
      <c r="T177" s="338">
        <v>0</v>
      </c>
      <c r="U177" s="302"/>
      <c r="V177" s="14">
        <v>0</v>
      </c>
      <c r="W177" s="20">
        <v>0</v>
      </c>
      <c r="X177" s="14">
        <f t="shared" si="34"/>
        <v>0</v>
      </c>
      <c r="Y177" s="33" t="s">
        <v>1911</v>
      </c>
      <c r="Z177" s="33">
        <v>2015</v>
      </c>
      <c r="AA177" s="86" t="s">
        <v>992</v>
      </c>
    </row>
    <row r="178" spans="2:27" s="11" customFormat="1" ht="43.9" customHeight="1" x14ac:dyDescent="0.25">
      <c r="B178" s="33" t="s">
        <v>2162</v>
      </c>
      <c r="C178" s="16" t="s">
        <v>2</v>
      </c>
      <c r="D178" s="336" t="s">
        <v>2049</v>
      </c>
      <c r="E178" s="389" t="s">
        <v>2028</v>
      </c>
      <c r="F178" s="389" t="s">
        <v>2050</v>
      </c>
      <c r="G178" s="389" t="s">
        <v>2053</v>
      </c>
      <c r="H178" s="16" t="s">
        <v>3</v>
      </c>
      <c r="I178" s="33">
        <v>50</v>
      </c>
      <c r="J178" s="33" t="s">
        <v>2183</v>
      </c>
      <c r="K178" s="33" t="s">
        <v>41</v>
      </c>
      <c r="L178" s="17" t="s">
        <v>117</v>
      </c>
      <c r="M178" s="83" t="s">
        <v>1910</v>
      </c>
      <c r="N178" s="17" t="s">
        <v>28</v>
      </c>
      <c r="O178" s="212"/>
      <c r="P178" s="212"/>
      <c r="Q178" s="14"/>
      <c r="R178" s="77">
        <v>0</v>
      </c>
      <c r="S178" s="338">
        <v>0</v>
      </c>
      <c r="T178" s="338">
        <v>0</v>
      </c>
      <c r="U178" s="302"/>
      <c r="V178" s="14">
        <v>0</v>
      </c>
      <c r="W178" s="20">
        <v>0</v>
      </c>
      <c r="X178" s="14">
        <f t="shared" si="34"/>
        <v>0</v>
      </c>
      <c r="Y178" s="33" t="s">
        <v>1911</v>
      </c>
      <c r="Z178" s="33">
        <v>2015</v>
      </c>
      <c r="AA178" s="86" t="s">
        <v>992</v>
      </c>
    </row>
    <row r="179" spans="2:27" s="11" customFormat="1" ht="43.9" customHeight="1" x14ac:dyDescent="0.25">
      <c r="B179" s="33" t="s">
        <v>2163</v>
      </c>
      <c r="C179" s="16" t="s">
        <v>2</v>
      </c>
      <c r="D179" s="336" t="s">
        <v>2049</v>
      </c>
      <c r="E179" s="389" t="s">
        <v>2028</v>
      </c>
      <c r="F179" s="389" t="s">
        <v>2050</v>
      </c>
      <c r="G179" s="389" t="s">
        <v>2054</v>
      </c>
      <c r="H179" s="16" t="s">
        <v>3</v>
      </c>
      <c r="I179" s="33">
        <v>50</v>
      </c>
      <c r="J179" s="33" t="s">
        <v>2183</v>
      </c>
      <c r="K179" s="33" t="s">
        <v>41</v>
      </c>
      <c r="L179" s="17" t="s">
        <v>117</v>
      </c>
      <c r="M179" s="83" t="s">
        <v>1910</v>
      </c>
      <c r="N179" s="17" t="s">
        <v>28</v>
      </c>
      <c r="O179" s="212"/>
      <c r="P179" s="212"/>
      <c r="Q179" s="14"/>
      <c r="R179" s="77">
        <v>0</v>
      </c>
      <c r="S179" s="338">
        <v>0</v>
      </c>
      <c r="T179" s="338">
        <v>0</v>
      </c>
      <c r="U179" s="302"/>
      <c r="V179" s="14">
        <v>0</v>
      </c>
      <c r="W179" s="20">
        <v>0</v>
      </c>
      <c r="X179" s="14">
        <f t="shared" si="34"/>
        <v>0</v>
      </c>
      <c r="Y179" s="33" t="s">
        <v>1911</v>
      </c>
      <c r="Z179" s="33">
        <v>2015</v>
      </c>
      <c r="AA179" s="86" t="s">
        <v>992</v>
      </c>
    </row>
    <row r="180" spans="2:27" s="11" customFormat="1" ht="43.9" customHeight="1" x14ac:dyDescent="0.25">
      <c r="B180" s="33" t="s">
        <v>2164</v>
      </c>
      <c r="C180" s="16" t="s">
        <v>2</v>
      </c>
      <c r="D180" s="336" t="s">
        <v>2049</v>
      </c>
      <c r="E180" s="389" t="s">
        <v>2028</v>
      </c>
      <c r="F180" s="389" t="s">
        <v>2050</v>
      </c>
      <c r="G180" s="389" t="s">
        <v>2055</v>
      </c>
      <c r="H180" s="16" t="s">
        <v>3</v>
      </c>
      <c r="I180" s="33">
        <v>50</v>
      </c>
      <c r="J180" s="33" t="s">
        <v>2183</v>
      </c>
      <c r="K180" s="33" t="s">
        <v>41</v>
      </c>
      <c r="L180" s="17" t="s">
        <v>117</v>
      </c>
      <c r="M180" s="83" t="s">
        <v>1910</v>
      </c>
      <c r="N180" s="17" t="s">
        <v>28</v>
      </c>
      <c r="O180" s="212"/>
      <c r="P180" s="212"/>
      <c r="Q180" s="14"/>
      <c r="R180" s="77">
        <v>0</v>
      </c>
      <c r="S180" s="338">
        <v>0</v>
      </c>
      <c r="T180" s="338">
        <v>0</v>
      </c>
      <c r="U180" s="302"/>
      <c r="V180" s="14">
        <v>0</v>
      </c>
      <c r="W180" s="20">
        <v>0</v>
      </c>
      <c r="X180" s="14">
        <f t="shared" si="34"/>
        <v>0</v>
      </c>
      <c r="Y180" s="33" t="s">
        <v>1911</v>
      </c>
      <c r="Z180" s="33">
        <v>2015</v>
      </c>
      <c r="AA180" s="86" t="s">
        <v>992</v>
      </c>
    </row>
    <row r="181" spans="2:27" s="11" customFormat="1" ht="43.9" customHeight="1" x14ac:dyDescent="0.25">
      <c r="B181" s="33" t="s">
        <v>2165</v>
      </c>
      <c r="C181" s="16" t="s">
        <v>2</v>
      </c>
      <c r="D181" s="336" t="s">
        <v>2049</v>
      </c>
      <c r="E181" s="389" t="s">
        <v>2028</v>
      </c>
      <c r="F181" s="389" t="s">
        <v>2050</v>
      </c>
      <c r="G181" s="389" t="s">
        <v>2056</v>
      </c>
      <c r="H181" s="16" t="s">
        <v>3</v>
      </c>
      <c r="I181" s="33">
        <v>50</v>
      </c>
      <c r="J181" s="33" t="s">
        <v>2183</v>
      </c>
      <c r="K181" s="33" t="s">
        <v>41</v>
      </c>
      <c r="L181" s="17" t="s">
        <v>117</v>
      </c>
      <c r="M181" s="83" t="s">
        <v>1910</v>
      </c>
      <c r="N181" s="17" t="s">
        <v>28</v>
      </c>
      <c r="O181" s="212"/>
      <c r="P181" s="212"/>
      <c r="Q181" s="14"/>
      <c r="R181" s="77">
        <v>0</v>
      </c>
      <c r="S181" s="338">
        <v>0</v>
      </c>
      <c r="T181" s="338">
        <v>0</v>
      </c>
      <c r="U181" s="302"/>
      <c r="V181" s="14">
        <v>0</v>
      </c>
      <c r="W181" s="20">
        <v>0</v>
      </c>
      <c r="X181" s="14">
        <f t="shared" si="34"/>
        <v>0</v>
      </c>
      <c r="Y181" s="33" t="s">
        <v>1911</v>
      </c>
      <c r="Z181" s="33">
        <v>2015</v>
      </c>
      <c r="AA181" s="86" t="s">
        <v>992</v>
      </c>
    </row>
    <row r="182" spans="2:27" s="11" customFormat="1" ht="43.9" customHeight="1" x14ac:dyDescent="0.25">
      <c r="B182" s="33" t="s">
        <v>2166</v>
      </c>
      <c r="C182" s="16" t="s">
        <v>2</v>
      </c>
      <c r="D182" s="336" t="s">
        <v>2049</v>
      </c>
      <c r="E182" s="389" t="s">
        <v>2028</v>
      </c>
      <c r="F182" s="389" t="s">
        <v>2050</v>
      </c>
      <c r="G182" s="389" t="s">
        <v>2057</v>
      </c>
      <c r="H182" s="16" t="s">
        <v>3</v>
      </c>
      <c r="I182" s="33">
        <v>50</v>
      </c>
      <c r="J182" s="33" t="s">
        <v>2183</v>
      </c>
      <c r="K182" s="33" t="s">
        <v>41</v>
      </c>
      <c r="L182" s="17" t="s">
        <v>117</v>
      </c>
      <c r="M182" s="83" t="s">
        <v>1910</v>
      </c>
      <c r="N182" s="17" t="s">
        <v>28</v>
      </c>
      <c r="O182" s="212"/>
      <c r="P182" s="212"/>
      <c r="Q182" s="14"/>
      <c r="R182" s="77">
        <v>0</v>
      </c>
      <c r="S182" s="338">
        <v>0</v>
      </c>
      <c r="T182" s="338">
        <v>0</v>
      </c>
      <c r="U182" s="302"/>
      <c r="V182" s="14">
        <v>0</v>
      </c>
      <c r="W182" s="20">
        <v>0</v>
      </c>
      <c r="X182" s="14">
        <f t="shared" si="34"/>
        <v>0</v>
      </c>
      <c r="Y182" s="33" t="s">
        <v>1911</v>
      </c>
      <c r="Z182" s="33">
        <v>2015</v>
      </c>
      <c r="AA182" s="86" t="s">
        <v>992</v>
      </c>
    </row>
    <row r="183" spans="2:27" s="11" customFormat="1" ht="43.9" customHeight="1" x14ac:dyDescent="0.25">
      <c r="B183" s="33" t="s">
        <v>2167</v>
      </c>
      <c r="C183" s="16" t="s">
        <v>2</v>
      </c>
      <c r="D183" s="336" t="s">
        <v>2049</v>
      </c>
      <c r="E183" s="389" t="s">
        <v>2028</v>
      </c>
      <c r="F183" s="389" t="s">
        <v>2050</v>
      </c>
      <c r="G183" s="389" t="s">
        <v>2058</v>
      </c>
      <c r="H183" s="16" t="s">
        <v>3</v>
      </c>
      <c r="I183" s="33">
        <v>50</v>
      </c>
      <c r="J183" s="33" t="s">
        <v>2183</v>
      </c>
      <c r="K183" s="33" t="s">
        <v>41</v>
      </c>
      <c r="L183" s="17" t="s">
        <v>117</v>
      </c>
      <c r="M183" s="83" t="s">
        <v>1910</v>
      </c>
      <c r="N183" s="17" t="s">
        <v>28</v>
      </c>
      <c r="O183" s="212"/>
      <c r="P183" s="212"/>
      <c r="Q183" s="14"/>
      <c r="R183" s="77">
        <v>0</v>
      </c>
      <c r="S183" s="338">
        <v>0</v>
      </c>
      <c r="T183" s="338">
        <v>0</v>
      </c>
      <c r="U183" s="302"/>
      <c r="V183" s="14">
        <v>0</v>
      </c>
      <c r="W183" s="20">
        <v>0</v>
      </c>
      <c r="X183" s="14">
        <f t="shared" si="34"/>
        <v>0</v>
      </c>
      <c r="Y183" s="33" t="s">
        <v>1911</v>
      </c>
      <c r="Z183" s="33">
        <v>2015</v>
      </c>
      <c r="AA183" s="86" t="s">
        <v>992</v>
      </c>
    </row>
    <row r="184" spans="2:27" s="11" customFormat="1" ht="43.9" customHeight="1" x14ac:dyDescent="0.25">
      <c r="B184" s="33" t="s">
        <v>2168</v>
      </c>
      <c r="C184" s="16" t="s">
        <v>2</v>
      </c>
      <c r="D184" s="336" t="s">
        <v>2027</v>
      </c>
      <c r="E184" s="389" t="s">
        <v>2028</v>
      </c>
      <c r="F184" s="389" t="s">
        <v>2029</v>
      </c>
      <c r="G184" s="389" t="s">
        <v>2059</v>
      </c>
      <c r="H184" s="16" t="s">
        <v>3</v>
      </c>
      <c r="I184" s="33">
        <v>50</v>
      </c>
      <c r="J184" s="33" t="s">
        <v>2183</v>
      </c>
      <c r="K184" s="33" t="s">
        <v>41</v>
      </c>
      <c r="L184" s="17" t="s">
        <v>117</v>
      </c>
      <c r="M184" s="83" t="s">
        <v>1910</v>
      </c>
      <c r="N184" s="17" t="s">
        <v>28</v>
      </c>
      <c r="O184" s="212"/>
      <c r="P184" s="212"/>
      <c r="Q184" s="14"/>
      <c r="R184" s="77">
        <v>0</v>
      </c>
      <c r="S184" s="338">
        <v>0</v>
      </c>
      <c r="T184" s="338">
        <v>0</v>
      </c>
      <c r="U184" s="302"/>
      <c r="V184" s="14">
        <v>0</v>
      </c>
      <c r="W184" s="20">
        <v>0</v>
      </c>
      <c r="X184" s="14">
        <f t="shared" si="34"/>
        <v>0</v>
      </c>
      <c r="Y184" s="33" t="s">
        <v>1911</v>
      </c>
      <c r="Z184" s="33">
        <v>2015</v>
      </c>
      <c r="AA184" s="86" t="s">
        <v>992</v>
      </c>
    </row>
    <row r="185" spans="2:27" s="11" customFormat="1" ht="43.9" customHeight="1" x14ac:dyDescent="0.25">
      <c r="B185" s="33" t="s">
        <v>2169</v>
      </c>
      <c r="C185" s="16" t="s">
        <v>2</v>
      </c>
      <c r="D185" s="336" t="s">
        <v>2027</v>
      </c>
      <c r="E185" s="389" t="s">
        <v>2028</v>
      </c>
      <c r="F185" s="389" t="s">
        <v>2029</v>
      </c>
      <c r="G185" s="389" t="s">
        <v>2060</v>
      </c>
      <c r="H185" s="16" t="s">
        <v>3</v>
      </c>
      <c r="I185" s="33">
        <v>50</v>
      </c>
      <c r="J185" s="33" t="s">
        <v>2183</v>
      </c>
      <c r="K185" s="33" t="s">
        <v>41</v>
      </c>
      <c r="L185" s="17" t="s">
        <v>117</v>
      </c>
      <c r="M185" s="83" t="s">
        <v>1910</v>
      </c>
      <c r="N185" s="336" t="s">
        <v>28</v>
      </c>
      <c r="O185" s="212"/>
      <c r="P185" s="212"/>
      <c r="Q185" s="14"/>
      <c r="R185" s="77">
        <v>0</v>
      </c>
      <c r="S185" s="338">
        <v>0</v>
      </c>
      <c r="T185" s="338">
        <v>0</v>
      </c>
      <c r="U185" s="302"/>
      <c r="V185" s="14">
        <v>0</v>
      </c>
      <c r="W185" s="20">
        <v>0</v>
      </c>
      <c r="X185" s="14">
        <f t="shared" si="34"/>
        <v>0</v>
      </c>
      <c r="Y185" s="33" t="s">
        <v>1911</v>
      </c>
      <c r="Z185" s="33">
        <v>2015</v>
      </c>
      <c r="AA185" s="86" t="s">
        <v>992</v>
      </c>
    </row>
    <row r="186" spans="2:27" s="11" customFormat="1" ht="43.9" customHeight="1" x14ac:dyDescent="0.25">
      <c r="B186" s="33" t="s">
        <v>2170</v>
      </c>
      <c r="C186" s="16" t="s">
        <v>2</v>
      </c>
      <c r="D186" s="336" t="s">
        <v>2061</v>
      </c>
      <c r="E186" s="336" t="s">
        <v>2062</v>
      </c>
      <c r="F186" s="336" t="s">
        <v>2063</v>
      </c>
      <c r="G186" s="336" t="s">
        <v>2064</v>
      </c>
      <c r="H186" s="16" t="s">
        <v>3</v>
      </c>
      <c r="I186" s="33">
        <v>100</v>
      </c>
      <c r="J186" s="33" t="s">
        <v>1369</v>
      </c>
      <c r="K186" s="33" t="s">
        <v>1085</v>
      </c>
      <c r="L186" s="17" t="s">
        <v>117</v>
      </c>
      <c r="M186" s="83" t="s">
        <v>2620</v>
      </c>
      <c r="N186" s="336" t="s">
        <v>2066</v>
      </c>
      <c r="O186" s="212"/>
      <c r="P186" s="212"/>
      <c r="Q186" s="14"/>
      <c r="R186" s="77">
        <v>0</v>
      </c>
      <c r="S186" s="338">
        <v>0</v>
      </c>
      <c r="T186" s="338">
        <v>0</v>
      </c>
      <c r="U186" s="302"/>
      <c r="V186" s="14">
        <v>0</v>
      </c>
      <c r="W186" s="20">
        <v>0</v>
      </c>
      <c r="X186" s="14">
        <f t="shared" si="34"/>
        <v>0</v>
      </c>
      <c r="Y186" s="33" t="s">
        <v>1911</v>
      </c>
      <c r="Z186" s="33">
        <v>2015</v>
      </c>
      <c r="AA186" s="86" t="s">
        <v>2934</v>
      </c>
    </row>
    <row r="187" spans="2:27" s="11" customFormat="1" ht="43.9" customHeight="1" x14ac:dyDescent="0.25">
      <c r="B187" s="33" t="s">
        <v>2923</v>
      </c>
      <c r="C187" s="16" t="s">
        <v>2</v>
      </c>
      <c r="D187" s="336" t="s">
        <v>2061</v>
      </c>
      <c r="E187" s="336" t="s">
        <v>2062</v>
      </c>
      <c r="F187" s="336" t="s">
        <v>2063</v>
      </c>
      <c r="G187" s="336" t="s">
        <v>2064</v>
      </c>
      <c r="H187" s="16" t="s">
        <v>3</v>
      </c>
      <c r="I187" s="33">
        <v>100</v>
      </c>
      <c r="J187" s="33" t="s">
        <v>1015</v>
      </c>
      <c r="K187" s="33" t="s">
        <v>1085</v>
      </c>
      <c r="L187" s="17" t="s">
        <v>117</v>
      </c>
      <c r="M187" s="83" t="s">
        <v>2620</v>
      </c>
      <c r="N187" s="336" t="s">
        <v>2066</v>
      </c>
      <c r="O187" s="212"/>
      <c r="P187" s="212"/>
      <c r="Q187" s="14"/>
      <c r="R187" s="77">
        <v>18500</v>
      </c>
      <c r="S187" s="338">
        <v>18500</v>
      </c>
      <c r="T187" s="338">
        <v>18500</v>
      </c>
      <c r="U187" s="302"/>
      <c r="V187" s="14">
        <v>400</v>
      </c>
      <c r="W187" s="20">
        <v>22200000</v>
      </c>
      <c r="X187" s="14">
        <f t="shared" ref="X187:X209" si="35">W187*1.12</f>
        <v>24864000.000000004</v>
      </c>
      <c r="Y187" s="33" t="s">
        <v>1911</v>
      </c>
      <c r="Z187" s="33">
        <v>2015</v>
      </c>
      <c r="AA187" s="86"/>
    </row>
    <row r="188" spans="2:27" s="11" customFormat="1" ht="43.9" customHeight="1" x14ac:dyDescent="0.25">
      <c r="B188" s="33" t="s">
        <v>2171</v>
      </c>
      <c r="C188" s="16" t="s">
        <v>2</v>
      </c>
      <c r="D188" s="339" t="s">
        <v>2061</v>
      </c>
      <c r="E188" s="16" t="s">
        <v>2062</v>
      </c>
      <c r="F188" s="16" t="s">
        <v>2063</v>
      </c>
      <c r="G188" s="12" t="s">
        <v>2064</v>
      </c>
      <c r="H188" s="16" t="s">
        <v>3</v>
      </c>
      <c r="I188" s="33">
        <v>100</v>
      </c>
      <c r="J188" s="33" t="s">
        <v>1369</v>
      </c>
      <c r="K188" s="33" t="s">
        <v>467</v>
      </c>
      <c r="L188" s="17" t="s">
        <v>117</v>
      </c>
      <c r="M188" s="83" t="s">
        <v>2620</v>
      </c>
      <c r="N188" s="17" t="s">
        <v>2066</v>
      </c>
      <c r="O188" s="212"/>
      <c r="P188" s="212"/>
      <c r="Q188" s="14"/>
      <c r="R188" s="77">
        <v>0</v>
      </c>
      <c r="S188" s="338">
        <v>0</v>
      </c>
      <c r="T188" s="338">
        <v>0</v>
      </c>
      <c r="U188" s="16"/>
      <c r="V188" s="14">
        <v>0</v>
      </c>
      <c r="W188" s="20">
        <v>0</v>
      </c>
      <c r="X188" s="14">
        <f t="shared" ref="X188" si="36">W188*1.12</f>
        <v>0</v>
      </c>
      <c r="Y188" s="33" t="s">
        <v>1911</v>
      </c>
      <c r="Z188" s="33">
        <v>2015</v>
      </c>
      <c r="AA188" s="86" t="s">
        <v>2935</v>
      </c>
    </row>
    <row r="189" spans="2:27" s="11" customFormat="1" ht="43.9" customHeight="1" x14ac:dyDescent="0.25">
      <c r="B189" s="33" t="s">
        <v>2924</v>
      </c>
      <c r="C189" s="16" t="s">
        <v>2</v>
      </c>
      <c r="D189" s="339" t="s">
        <v>2061</v>
      </c>
      <c r="E189" s="16" t="s">
        <v>2062</v>
      </c>
      <c r="F189" s="16" t="s">
        <v>2063</v>
      </c>
      <c r="G189" s="12" t="s">
        <v>2064</v>
      </c>
      <c r="H189" s="16" t="s">
        <v>3</v>
      </c>
      <c r="I189" s="33">
        <v>100</v>
      </c>
      <c r="J189" s="33" t="s">
        <v>1015</v>
      </c>
      <c r="K189" s="33" t="s">
        <v>467</v>
      </c>
      <c r="L189" s="17" t="s">
        <v>117</v>
      </c>
      <c r="M189" s="83" t="s">
        <v>2620</v>
      </c>
      <c r="N189" s="17" t="s">
        <v>2066</v>
      </c>
      <c r="O189" s="212"/>
      <c r="P189" s="212"/>
      <c r="Q189" s="14"/>
      <c r="R189" s="77">
        <v>3945</v>
      </c>
      <c r="S189" s="338">
        <v>3945</v>
      </c>
      <c r="T189" s="338">
        <v>3945</v>
      </c>
      <c r="U189" s="16"/>
      <c r="V189" s="14">
        <v>500</v>
      </c>
      <c r="W189" s="20">
        <v>5917500</v>
      </c>
      <c r="X189" s="14">
        <f t="shared" si="35"/>
        <v>6627600.0000000009</v>
      </c>
      <c r="Y189" s="33" t="s">
        <v>1911</v>
      </c>
      <c r="Z189" s="33">
        <v>2015</v>
      </c>
      <c r="AA189" s="15"/>
    </row>
    <row r="190" spans="2:27" s="11" customFormat="1" ht="43.9" customHeight="1" x14ac:dyDescent="0.25">
      <c r="B190" s="33" t="s">
        <v>2172</v>
      </c>
      <c r="C190" s="16" t="s">
        <v>2</v>
      </c>
      <c r="D190" s="339" t="s">
        <v>2061</v>
      </c>
      <c r="E190" s="16" t="s">
        <v>2062</v>
      </c>
      <c r="F190" s="16" t="s">
        <v>2063</v>
      </c>
      <c r="G190" s="12" t="s">
        <v>2064</v>
      </c>
      <c r="H190" s="16" t="s">
        <v>3</v>
      </c>
      <c r="I190" s="33">
        <v>100</v>
      </c>
      <c r="J190" s="33" t="s">
        <v>1369</v>
      </c>
      <c r="K190" s="33" t="s">
        <v>554</v>
      </c>
      <c r="L190" s="17" t="s">
        <v>117</v>
      </c>
      <c r="M190" s="83" t="s">
        <v>2620</v>
      </c>
      <c r="N190" s="17" t="s">
        <v>2066</v>
      </c>
      <c r="O190" s="212"/>
      <c r="P190" s="212"/>
      <c r="Q190" s="14"/>
      <c r="R190" s="77">
        <v>0</v>
      </c>
      <c r="S190" s="338">
        <v>0</v>
      </c>
      <c r="T190" s="338">
        <v>0</v>
      </c>
      <c r="U190" s="16"/>
      <c r="V190" s="14">
        <v>0</v>
      </c>
      <c r="W190" s="20">
        <v>0</v>
      </c>
      <c r="X190" s="14">
        <f t="shared" ref="X190" si="37">W190*1.12</f>
        <v>0</v>
      </c>
      <c r="Y190" s="33" t="s">
        <v>1911</v>
      </c>
      <c r="Z190" s="33">
        <v>2015</v>
      </c>
      <c r="AA190" s="86" t="s">
        <v>2936</v>
      </c>
    </row>
    <row r="191" spans="2:27" s="11" customFormat="1" ht="43.9" customHeight="1" x14ac:dyDescent="0.25">
      <c r="B191" s="33" t="s">
        <v>2925</v>
      </c>
      <c r="C191" s="16" t="s">
        <v>2</v>
      </c>
      <c r="D191" s="339" t="s">
        <v>2061</v>
      </c>
      <c r="E191" s="16" t="s">
        <v>2062</v>
      </c>
      <c r="F191" s="16" t="s">
        <v>2063</v>
      </c>
      <c r="G191" s="12" t="s">
        <v>2064</v>
      </c>
      <c r="H191" s="16" t="s">
        <v>3</v>
      </c>
      <c r="I191" s="33">
        <v>100</v>
      </c>
      <c r="J191" s="33" t="s">
        <v>1015</v>
      </c>
      <c r="K191" s="33" t="s">
        <v>554</v>
      </c>
      <c r="L191" s="17" t="s">
        <v>117</v>
      </c>
      <c r="M191" s="83" t="s">
        <v>2620</v>
      </c>
      <c r="N191" s="17" t="s">
        <v>2066</v>
      </c>
      <c r="O191" s="212"/>
      <c r="P191" s="212"/>
      <c r="Q191" s="14"/>
      <c r="R191" s="77">
        <v>556</v>
      </c>
      <c r="S191" s="338">
        <v>556</v>
      </c>
      <c r="T191" s="338">
        <v>556</v>
      </c>
      <c r="U191" s="16"/>
      <c r="V191" s="14">
        <v>350</v>
      </c>
      <c r="W191" s="20">
        <v>583800</v>
      </c>
      <c r="X191" s="14">
        <f t="shared" si="35"/>
        <v>653856.00000000012</v>
      </c>
      <c r="Y191" s="33" t="s">
        <v>1911</v>
      </c>
      <c r="Z191" s="33">
        <v>2015</v>
      </c>
      <c r="AA191" s="15"/>
    </row>
    <row r="192" spans="2:27" s="11" customFormat="1" ht="43.9" customHeight="1" x14ac:dyDescent="0.25">
      <c r="B192" s="33" t="s">
        <v>2173</v>
      </c>
      <c r="C192" s="16" t="s">
        <v>2</v>
      </c>
      <c r="D192" s="74" t="s">
        <v>2061</v>
      </c>
      <c r="E192" s="75" t="s">
        <v>2062</v>
      </c>
      <c r="F192" s="75" t="s">
        <v>2063</v>
      </c>
      <c r="G192" s="33" t="s">
        <v>2064</v>
      </c>
      <c r="H192" s="16" t="s">
        <v>3</v>
      </c>
      <c r="I192" s="33">
        <v>100</v>
      </c>
      <c r="J192" s="33" t="s">
        <v>1369</v>
      </c>
      <c r="K192" s="33" t="s">
        <v>1451</v>
      </c>
      <c r="L192" s="17" t="s">
        <v>117</v>
      </c>
      <c r="M192" s="83" t="s">
        <v>2620</v>
      </c>
      <c r="N192" s="17" t="s">
        <v>2066</v>
      </c>
      <c r="O192" s="212"/>
      <c r="P192" s="212"/>
      <c r="Q192" s="14"/>
      <c r="R192" s="77">
        <v>0</v>
      </c>
      <c r="S192" s="338">
        <v>0</v>
      </c>
      <c r="T192" s="338">
        <v>0</v>
      </c>
      <c r="U192" s="16"/>
      <c r="V192" s="14">
        <v>0</v>
      </c>
      <c r="W192" s="20">
        <v>0</v>
      </c>
      <c r="X192" s="14">
        <f t="shared" ref="X192" si="38">W192*1.12</f>
        <v>0</v>
      </c>
      <c r="Y192" s="33" t="s">
        <v>1911</v>
      </c>
      <c r="Z192" s="33">
        <v>2015</v>
      </c>
      <c r="AA192" s="86" t="s">
        <v>2937</v>
      </c>
    </row>
    <row r="193" spans="2:27" s="11" customFormat="1" ht="43.9" customHeight="1" x14ac:dyDescent="0.25">
      <c r="B193" s="33" t="s">
        <v>2926</v>
      </c>
      <c r="C193" s="16" t="s">
        <v>2</v>
      </c>
      <c r="D193" s="74" t="s">
        <v>2061</v>
      </c>
      <c r="E193" s="75" t="s">
        <v>2062</v>
      </c>
      <c r="F193" s="75" t="s">
        <v>2063</v>
      </c>
      <c r="G193" s="33" t="s">
        <v>2064</v>
      </c>
      <c r="H193" s="16" t="s">
        <v>3</v>
      </c>
      <c r="I193" s="33">
        <v>100</v>
      </c>
      <c r="J193" s="33" t="s">
        <v>1015</v>
      </c>
      <c r="K193" s="33" t="s">
        <v>1451</v>
      </c>
      <c r="L193" s="17" t="s">
        <v>117</v>
      </c>
      <c r="M193" s="83" t="s">
        <v>2620</v>
      </c>
      <c r="N193" s="17" t="s">
        <v>2066</v>
      </c>
      <c r="O193" s="212"/>
      <c r="P193" s="212"/>
      <c r="Q193" s="14"/>
      <c r="R193" s="77">
        <v>280</v>
      </c>
      <c r="S193" s="338">
        <v>280</v>
      </c>
      <c r="T193" s="338">
        <v>280</v>
      </c>
      <c r="U193" s="16"/>
      <c r="V193" s="14">
        <v>450</v>
      </c>
      <c r="W193" s="20">
        <v>378000</v>
      </c>
      <c r="X193" s="14">
        <f t="shared" si="35"/>
        <v>423360.00000000006</v>
      </c>
      <c r="Y193" s="33" t="s">
        <v>1911</v>
      </c>
      <c r="Z193" s="33">
        <v>2015</v>
      </c>
      <c r="AA193" s="15"/>
    </row>
    <row r="194" spans="2:27" s="11" customFormat="1" ht="43.9" customHeight="1" x14ac:dyDescent="0.25">
      <c r="B194" s="33" t="s">
        <v>2174</v>
      </c>
      <c r="C194" s="16" t="s">
        <v>2</v>
      </c>
      <c r="D194" s="95" t="s">
        <v>2061</v>
      </c>
      <c r="E194" s="95" t="s">
        <v>2062</v>
      </c>
      <c r="F194" s="95" t="s">
        <v>2063</v>
      </c>
      <c r="G194" s="16" t="s">
        <v>2064</v>
      </c>
      <c r="H194" s="16" t="s">
        <v>3</v>
      </c>
      <c r="I194" s="33">
        <v>100</v>
      </c>
      <c r="J194" s="33" t="s">
        <v>1369</v>
      </c>
      <c r="K194" s="33" t="s">
        <v>413</v>
      </c>
      <c r="L194" s="17" t="s">
        <v>117</v>
      </c>
      <c r="M194" s="83" t="s">
        <v>2620</v>
      </c>
      <c r="N194" s="17" t="s">
        <v>2066</v>
      </c>
      <c r="O194" s="212"/>
      <c r="P194" s="212"/>
      <c r="Q194" s="14"/>
      <c r="R194" s="77">
        <v>0</v>
      </c>
      <c r="S194" s="338">
        <v>0</v>
      </c>
      <c r="T194" s="338">
        <v>0</v>
      </c>
      <c r="U194" s="16"/>
      <c r="V194" s="14">
        <v>0</v>
      </c>
      <c r="W194" s="20">
        <v>0</v>
      </c>
      <c r="X194" s="14">
        <f t="shared" ref="X194" si="39">W194*1.12</f>
        <v>0</v>
      </c>
      <c r="Y194" s="33" t="s">
        <v>1911</v>
      </c>
      <c r="Z194" s="33">
        <v>2015</v>
      </c>
      <c r="AA194" s="86" t="s">
        <v>2938</v>
      </c>
    </row>
    <row r="195" spans="2:27" s="11" customFormat="1" ht="43.9" customHeight="1" x14ac:dyDescent="0.25">
      <c r="B195" s="33" t="s">
        <v>2927</v>
      </c>
      <c r="C195" s="16" t="s">
        <v>2</v>
      </c>
      <c r="D195" s="95" t="s">
        <v>2061</v>
      </c>
      <c r="E195" s="95" t="s">
        <v>2062</v>
      </c>
      <c r="F195" s="95" t="s">
        <v>2063</v>
      </c>
      <c r="G195" s="16" t="s">
        <v>2064</v>
      </c>
      <c r="H195" s="16" t="s">
        <v>3</v>
      </c>
      <c r="I195" s="33">
        <v>100</v>
      </c>
      <c r="J195" s="33" t="s">
        <v>1015</v>
      </c>
      <c r="K195" s="33" t="s">
        <v>413</v>
      </c>
      <c r="L195" s="17" t="s">
        <v>117</v>
      </c>
      <c r="M195" s="83" t="s">
        <v>2620</v>
      </c>
      <c r="N195" s="17" t="s">
        <v>2066</v>
      </c>
      <c r="O195" s="212"/>
      <c r="P195" s="212"/>
      <c r="Q195" s="14"/>
      <c r="R195" s="77">
        <v>80</v>
      </c>
      <c r="S195" s="338">
        <v>80</v>
      </c>
      <c r="T195" s="338">
        <v>80</v>
      </c>
      <c r="U195" s="16"/>
      <c r="V195" s="14">
        <v>500</v>
      </c>
      <c r="W195" s="20">
        <v>120000</v>
      </c>
      <c r="X195" s="14">
        <f t="shared" si="35"/>
        <v>134400</v>
      </c>
      <c r="Y195" s="33" t="s">
        <v>1911</v>
      </c>
      <c r="Z195" s="33">
        <v>2015</v>
      </c>
      <c r="AA195" s="15"/>
    </row>
    <row r="196" spans="2:27" s="11" customFormat="1" ht="43.9" customHeight="1" x14ac:dyDescent="0.25">
      <c r="B196" s="33" t="s">
        <v>2175</v>
      </c>
      <c r="C196" s="16" t="s">
        <v>2</v>
      </c>
      <c r="D196" s="339" t="s">
        <v>2061</v>
      </c>
      <c r="E196" s="16" t="s">
        <v>2062</v>
      </c>
      <c r="F196" s="16" t="s">
        <v>2063</v>
      </c>
      <c r="G196" s="16" t="s">
        <v>2064</v>
      </c>
      <c r="H196" s="16" t="s">
        <v>3</v>
      </c>
      <c r="I196" s="33">
        <v>100</v>
      </c>
      <c r="J196" s="33" t="s">
        <v>1369</v>
      </c>
      <c r="K196" s="33" t="s">
        <v>2067</v>
      </c>
      <c r="L196" s="17" t="s">
        <v>117</v>
      </c>
      <c r="M196" s="83" t="s">
        <v>2620</v>
      </c>
      <c r="N196" s="17" t="s">
        <v>2066</v>
      </c>
      <c r="O196" s="212"/>
      <c r="P196" s="212"/>
      <c r="Q196" s="14"/>
      <c r="R196" s="77">
        <v>0</v>
      </c>
      <c r="S196" s="338">
        <v>0</v>
      </c>
      <c r="T196" s="338">
        <v>0</v>
      </c>
      <c r="U196" s="16"/>
      <c r="V196" s="14">
        <v>0</v>
      </c>
      <c r="W196" s="20">
        <v>0</v>
      </c>
      <c r="X196" s="14">
        <f t="shared" ref="X196" si="40">W196*1.12</f>
        <v>0</v>
      </c>
      <c r="Y196" s="33" t="s">
        <v>1911</v>
      </c>
      <c r="Z196" s="33">
        <v>2015</v>
      </c>
      <c r="AA196" s="86" t="s">
        <v>2939</v>
      </c>
    </row>
    <row r="197" spans="2:27" s="11" customFormat="1" ht="43.9" customHeight="1" x14ac:dyDescent="0.25">
      <c r="B197" s="33" t="s">
        <v>2928</v>
      </c>
      <c r="C197" s="16" t="s">
        <v>2</v>
      </c>
      <c r="D197" s="339" t="s">
        <v>2061</v>
      </c>
      <c r="E197" s="16" t="s">
        <v>2062</v>
      </c>
      <c r="F197" s="16" t="s">
        <v>2063</v>
      </c>
      <c r="G197" s="16" t="s">
        <v>2064</v>
      </c>
      <c r="H197" s="16" t="s">
        <v>3</v>
      </c>
      <c r="I197" s="33">
        <v>100</v>
      </c>
      <c r="J197" s="33" t="s">
        <v>1015</v>
      </c>
      <c r="K197" s="33" t="s">
        <v>2067</v>
      </c>
      <c r="L197" s="17" t="s">
        <v>117</v>
      </c>
      <c r="M197" s="83" t="s">
        <v>2620</v>
      </c>
      <c r="N197" s="17" t="s">
        <v>2066</v>
      </c>
      <c r="O197" s="212"/>
      <c r="P197" s="212"/>
      <c r="Q197" s="14"/>
      <c r="R197" s="77">
        <v>40</v>
      </c>
      <c r="S197" s="338">
        <v>40</v>
      </c>
      <c r="T197" s="338">
        <v>40</v>
      </c>
      <c r="U197" s="16"/>
      <c r="V197" s="14">
        <v>450</v>
      </c>
      <c r="W197" s="20">
        <v>54000</v>
      </c>
      <c r="X197" s="14">
        <f t="shared" si="35"/>
        <v>60480.000000000007</v>
      </c>
      <c r="Y197" s="33" t="s">
        <v>1911</v>
      </c>
      <c r="Z197" s="33">
        <v>2015</v>
      </c>
      <c r="AA197" s="15"/>
    </row>
    <row r="198" spans="2:27" s="11" customFormat="1" ht="43.9" customHeight="1" x14ac:dyDescent="0.25">
      <c r="B198" s="33" t="s">
        <v>2176</v>
      </c>
      <c r="C198" s="16" t="s">
        <v>2</v>
      </c>
      <c r="D198" s="16" t="s">
        <v>2061</v>
      </c>
      <c r="E198" s="13" t="s">
        <v>2062</v>
      </c>
      <c r="F198" s="17" t="s">
        <v>2063</v>
      </c>
      <c r="G198" s="18" t="s">
        <v>2064</v>
      </c>
      <c r="H198" s="16" t="s">
        <v>3</v>
      </c>
      <c r="I198" s="33">
        <v>100</v>
      </c>
      <c r="J198" s="33" t="s">
        <v>1369</v>
      </c>
      <c r="K198" s="33" t="s">
        <v>2065</v>
      </c>
      <c r="L198" s="17" t="s">
        <v>117</v>
      </c>
      <c r="M198" s="83" t="s">
        <v>2620</v>
      </c>
      <c r="N198" s="17" t="s">
        <v>2066</v>
      </c>
      <c r="O198" s="212"/>
      <c r="P198" s="212"/>
      <c r="Q198" s="14"/>
      <c r="R198" s="77">
        <v>0</v>
      </c>
      <c r="S198" s="338">
        <v>0</v>
      </c>
      <c r="T198" s="338">
        <v>0</v>
      </c>
      <c r="U198" s="16"/>
      <c r="V198" s="14">
        <v>0</v>
      </c>
      <c r="W198" s="20">
        <v>0</v>
      </c>
      <c r="X198" s="14">
        <f t="shared" ref="X198" si="41">W198*1.12</f>
        <v>0</v>
      </c>
      <c r="Y198" s="33" t="s">
        <v>1911</v>
      </c>
      <c r="Z198" s="33">
        <v>2015</v>
      </c>
      <c r="AA198" s="86" t="s">
        <v>2940</v>
      </c>
    </row>
    <row r="199" spans="2:27" s="11" customFormat="1" ht="43.9" customHeight="1" x14ac:dyDescent="0.25">
      <c r="B199" s="33" t="s">
        <v>2929</v>
      </c>
      <c r="C199" s="16" t="s">
        <v>2</v>
      </c>
      <c r="D199" s="16" t="s">
        <v>2061</v>
      </c>
      <c r="E199" s="13" t="s">
        <v>2062</v>
      </c>
      <c r="F199" s="17" t="s">
        <v>2063</v>
      </c>
      <c r="G199" s="18" t="s">
        <v>2064</v>
      </c>
      <c r="H199" s="16" t="s">
        <v>3</v>
      </c>
      <c r="I199" s="33">
        <v>100</v>
      </c>
      <c r="J199" s="33" t="s">
        <v>1015</v>
      </c>
      <c r="K199" s="33" t="s">
        <v>2065</v>
      </c>
      <c r="L199" s="17" t="s">
        <v>117</v>
      </c>
      <c r="M199" s="83" t="s">
        <v>2620</v>
      </c>
      <c r="N199" s="17" t="s">
        <v>2066</v>
      </c>
      <c r="O199" s="212"/>
      <c r="P199" s="212"/>
      <c r="Q199" s="14"/>
      <c r="R199" s="77">
        <v>50</v>
      </c>
      <c r="S199" s="338">
        <v>50</v>
      </c>
      <c r="T199" s="338">
        <v>50</v>
      </c>
      <c r="U199" s="16"/>
      <c r="V199" s="14">
        <v>550</v>
      </c>
      <c r="W199" s="20">
        <v>82500</v>
      </c>
      <c r="X199" s="14">
        <f t="shared" si="35"/>
        <v>92400.000000000015</v>
      </c>
      <c r="Y199" s="33" t="s">
        <v>1911</v>
      </c>
      <c r="Z199" s="33">
        <v>2015</v>
      </c>
      <c r="AA199" s="15"/>
    </row>
    <row r="200" spans="2:27" s="11" customFormat="1" ht="43.9" customHeight="1" x14ac:dyDescent="0.25">
      <c r="B200" s="33" t="s">
        <v>2177</v>
      </c>
      <c r="C200" s="16" t="s">
        <v>2</v>
      </c>
      <c r="D200" s="16" t="s">
        <v>2061</v>
      </c>
      <c r="E200" s="16" t="s">
        <v>2062</v>
      </c>
      <c r="F200" s="16" t="s">
        <v>2063</v>
      </c>
      <c r="G200" s="76" t="s">
        <v>2064</v>
      </c>
      <c r="H200" s="16" t="s">
        <v>3</v>
      </c>
      <c r="I200" s="33">
        <v>100</v>
      </c>
      <c r="J200" s="33" t="s">
        <v>1369</v>
      </c>
      <c r="K200" s="33" t="s">
        <v>2068</v>
      </c>
      <c r="L200" s="17" t="s">
        <v>117</v>
      </c>
      <c r="M200" s="83" t="s">
        <v>2620</v>
      </c>
      <c r="N200" s="17" t="s">
        <v>2066</v>
      </c>
      <c r="O200" s="212"/>
      <c r="P200" s="212"/>
      <c r="Q200" s="14"/>
      <c r="R200" s="77">
        <v>0</v>
      </c>
      <c r="S200" s="338">
        <v>0</v>
      </c>
      <c r="T200" s="338">
        <v>0</v>
      </c>
      <c r="U200" s="16"/>
      <c r="V200" s="14">
        <v>0</v>
      </c>
      <c r="W200" s="20">
        <v>0</v>
      </c>
      <c r="X200" s="14">
        <f t="shared" ref="X200" si="42">W200*1.12</f>
        <v>0</v>
      </c>
      <c r="Y200" s="33" t="s">
        <v>1911</v>
      </c>
      <c r="Z200" s="33">
        <v>2015</v>
      </c>
      <c r="AA200" s="86" t="s">
        <v>2941</v>
      </c>
    </row>
    <row r="201" spans="2:27" s="11" customFormat="1" ht="43.9" customHeight="1" x14ac:dyDescent="0.25">
      <c r="B201" s="33" t="s">
        <v>2930</v>
      </c>
      <c r="C201" s="16" t="s">
        <v>2</v>
      </c>
      <c r="D201" s="16" t="s">
        <v>2061</v>
      </c>
      <c r="E201" s="16" t="s">
        <v>2062</v>
      </c>
      <c r="F201" s="16" t="s">
        <v>2063</v>
      </c>
      <c r="G201" s="76" t="s">
        <v>2064</v>
      </c>
      <c r="H201" s="16" t="s">
        <v>3</v>
      </c>
      <c r="I201" s="33">
        <v>100</v>
      </c>
      <c r="J201" s="33" t="s">
        <v>1015</v>
      </c>
      <c r="K201" s="33" t="s">
        <v>2068</v>
      </c>
      <c r="L201" s="17" t="s">
        <v>117</v>
      </c>
      <c r="M201" s="83" t="s">
        <v>2620</v>
      </c>
      <c r="N201" s="17" t="s">
        <v>2066</v>
      </c>
      <c r="O201" s="212"/>
      <c r="P201" s="212"/>
      <c r="Q201" s="14"/>
      <c r="R201" s="77">
        <v>120</v>
      </c>
      <c r="S201" s="338">
        <v>120</v>
      </c>
      <c r="T201" s="338">
        <v>120</v>
      </c>
      <c r="U201" s="16"/>
      <c r="V201" s="14">
        <v>550</v>
      </c>
      <c r="W201" s="20">
        <v>198000</v>
      </c>
      <c r="X201" s="14">
        <f t="shared" si="35"/>
        <v>221760.00000000003</v>
      </c>
      <c r="Y201" s="33" t="s">
        <v>1911</v>
      </c>
      <c r="Z201" s="33">
        <v>2015</v>
      </c>
      <c r="AA201" s="15"/>
    </row>
    <row r="202" spans="2:27" s="11" customFormat="1" ht="43.9" customHeight="1" x14ac:dyDescent="0.25">
      <c r="B202" s="33" t="s">
        <v>2178</v>
      </c>
      <c r="C202" s="16" t="s">
        <v>2</v>
      </c>
      <c r="D202" s="16" t="s">
        <v>2061</v>
      </c>
      <c r="E202" s="19" t="s">
        <v>2062</v>
      </c>
      <c r="F202" s="19" t="s">
        <v>2063</v>
      </c>
      <c r="G202" s="33" t="s">
        <v>2064</v>
      </c>
      <c r="H202" s="16" t="s">
        <v>3</v>
      </c>
      <c r="I202" s="33">
        <v>100</v>
      </c>
      <c r="J202" s="33" t="s">
        <v>1369</v>
      </c>
      <c r="K202" s="33" t="s">
        <v>546</v>
      </c>
      <c r="L202" s="17" t="s">
        <v>117</v>
      </c>
      <c r="M202" s="83" t="s">
        <v>2620</v>
      </c>
      <c r="N202" s="17" t="s">
        <v>2066</v>
      </c>
      <c r="O202" s="212"/>
      <c r="P202" s="212"/>
      <c r="Q202" s="14"/>
      <c r="R202" s="77">
        <v>0</v>
      </c>
      <c r="S202" s="338">
        <v>0</v>
      </c>
      <c r="T202" s="338">
        <v>0</v>
      </c>
      <c r="U202" s="16"/>
      <c r="V202" s="14">
        <v>0</v>
      </c>
      <c r="W202" s="20">
        <v>0</v>
      </c>
      <c r="X202" s="14">
        <f t="shared" ref="X202" si="43">W202*1.12</f>
        <v>0</v>
      </c>
      <c r="Y202" s="33" t="s">
        <v>1911</v>
      </c>
      <c r="Z202" s="33">
        <v>2015</v>
      </c>
      <c r="AA202" s="86" t="s">
        <v>2942</v>
      </c>
    </row>
    <row r="203" spans="2:27" s="11" customFormat="1" ht="43.9" customHeight="1" x14ac:dyDescent="0.25">
      <c r="B203" s="33" t="s">
        <v>2931</v>
      </c>
      <c r="C203" s="16" t="s">
        <v>2</v>
      </c>
      <c r="D203" s="16" t="s">
        <v>2061</v>
      </c>
      <c r="E203" s="19" t="s">
        <v>2062</v>
      </c>
      <c r="F203" s="19" t="s">
        <v>2063</v>
      </c>
      <c r="G203" s="33" t="s">
        <v>2064</v>
      </c>
      <c r="H203" s="16" t="s">
        <v>3</v>
      </c>
      <c r="I203" s="33">
        <v>100</v>
      </c>
      <c r="J203" s="33" t="s">
        <v>1015</v>
      </c>
      <c r="K203" s="33" t="s">
        <v>546</v>
      </c>
      <c r="L203" s="17" t="s">
        <v>117</v>
      </c>
      <c r="M203" s="83" t="s">
        <v>2620</v>
      </c>
      <c r="N203" s="17" t="s">
        <v>2066</v>
      </c>
      <c r="O203" s="212"/>
      <c r="P203" s="212"/>
      <c r="Q203" s="14"/>
      <c r="R203" s="77">
        <v>120</v>
      </c>
      <c r="S203" s="338">
        <v>120</v>
      </c>
      <c r="T203" s="338">
        <v>120</v>
      </c>
      <c r="U203" s="16"/>
      <c r="V203" s="14">
        <v>500</v>
      </c>
      <c r="W203" s="20">
        <v>180000</v>
      </c>
      <c r="X203" s="14">
        <f t="shared" si="35"/>
        <v>201600.00000000003</v>
      </c>
      <c r="Y203" s="33" t="s">
        <v>1911</v>
      </c>
      <c r="Z203" s="33">
        <v>2015</v>
      </c>
      <c r="AA203" s="15"/>
    </row>
    <row r="204" spans="2:27" s="11" customFormat="1" ht="43.9" customHeight="1" x14ac:dyDescent="0.25">
      <c r="B204" s="33" t="s">
        <v>2179</v>
      </c>
      <c r="C204" s="16" t="s">
        <v>2</v>
      </c>
      <c r="D204" s="16" t="s">
        <v>2061</v>
      </c>
      <c r="E204" s="19" t="s">
        <v>2062</v>
      </c>
      <c r="F204" s="19" t="s">
        <v>2063</v>
      </c>
      <c r="G204" s="33" t="s">
        <v>2064</v>
      </c>
      <c r="H204" s="16" t="s">
        <v>3</v>
      </c>
      <c r="I204" s="33">
        <v>100</v>
      </c>
      <c r="J204" s="33" t="s">
        <v>1369</v>
      </c>
      <c r="K204" s="33" t="s">
        <v>1874</v>
      </c>
      <c r="L204" s="17" t="s">
        <v>117</v>
      </c>
      <c r="M204" s="83" t="s">
        <v>2620</v>
      </c>
      <c r="N204" s="17" t="s">
        <v>2066</v>
      </c>
      <c r="O204" s="212"/>
      <c r="P204" s="212"/>
      <c r="Q204" s="14"/>
      <c r="R204" s="77">
        <v>0</v>
      </c>
      <c r="S204" s="338">
        <v>0</v>
      </c>
      <c r="T204" s="338">
        <v>0</v>
      </c>
      <c r="U204" s="16"/>
      <c r="V204" s="14">
        <v>0</v>
      </c>
      <c r="W204" s="20">
        <v>0</v>
      </c>
      <c r="X204" s="14">
        <f t="shared" ref="X204" si="44">W204*1.12</f>
        <v>0</v>
      </c>
      <c r="Y204" s="33" t="s">
        <v>1911</v>
      </c>
      <c r="Z204" s="33">
        <v>2015</v>
      </c>
      <c r="AA204" s="86" t="s">
        <v>2943</v>
      </c>
    </row>
    <row r="205" spans="2:27" s="11" customFormat="1" ht="43.9" customHeight="1" x14ac:dyDescent="0.25">
      <c r="B205" s="33" t="s">
        <v>2932</v>
      </c>
      <c r="C205" s="16" t="s">
        <v>2</v>
      </c>
      <c r="D205" s="16" t="s">
        <v>2061</v>
      </c>
      <c r="E205" s="19" t="s">
        <v>2062</v>
      </c>
      <c r="F205" s="19" t="s">
        <v>2063</v>
      </c>
      <c r="G205" s="33" t="s">
        <v>2064</v>
      </c>
      <c r="H205" s="16" t="s">
        <v>3</v>
      </c>
      <c r="I205" s="33">
        <v>100</v>
      </c>
      <c r="J205" s="33" t="s">
        <v>1015</v>
      </c>
      <c r="K205" s="33" t="s">
        <v>1874</v>
      </c>
      <c r="L205" s="17" t="s">
        <v>117</v>
      </c>
      <c r="M205" s="83" t="s">
        <v>2620</v>
      </c>
      <c r="N205" s="17" t="s">
        <v>2066</v>
      </c>
      <c r="O205" s="212"/>
      <c r="P205" s="212"/>
      <c r="Q205" s="14"/>
      <c r="R205" s="77">
        <v>70</v>
      </c>
      <c r="S205" s="338">
        <v>70</v>
      </c>
      <c r="T205" s="338">
        <v>70</v>
      </c>
      <c r="U205" s="16"/>
      <c r="V205" s="14">
        <v>400</v>
      </c>
      <c r="W205" s="20">
        <v>84000</v>
      </c>
      <c r="X205" s="14">
        <f t="shared" si="35"/>
        <v>94080.000000000015</v>
      </c>
      <c r="Y205" s="33" t="s">
        <v>1911</v>
      </c>
      <c r="Z205" s="33">
        <v>2015</v>
      </c>
      <c r="AA205" s="15"/>
    </row>
    <row r="206" spans="2:27" s="11" customFormat="1" ht="43.9" customHeight="1" x14ac:dyDescent="0.25">
      <c r="B206" s="33" t="s">
        <v>2180</v>
      </c>
      <c r="C206" s="16" t="s">
        <v>2</v>
      </c>
      <c r="D206" s="70" t="s">
        <v>2061</v>
      </c>
      <c r="E206" s="19" t="s">
        <v>2062</v>
      </c>
      <c r="F206" s="19" t="s">
        <v>2063</v>
      </c>
      <c r="G206" s="33" t="s">
        <v>2064</v>
      </c>
      <c r="H206" s="16" t="s">
        <v>3</v>
      </c>
      <c r="I206" s="33">
        <v>100</v>
      </c>
      <c r="J206" s="33" t="s">
        <v>1369</v>
      </c>
      <c r="K206" s="33" t="s">
        <v>2619</v>
      </c>
      <c r="L206" s="17" t="s">
        <v>117</v>
      </c>
      <c r="M206" s="83" t="s">
        <v>2620</v>
      </c>
      <c r="N206" s="17" t="s">
        <v>2066</v>
      </c>
      <c r="O206" s="212"/>
      <c r="P206" s="212"/>
      <c r="Q206" s="14"/>
      <c r="R206" s="77">
        <v>0</v>
      </c>
      <c r="S206" s="338">
        <v>0</v>
      </c>
      <c r="T206" s="338">
        <v>0</v>
      </c>
      <c r="U206" s="16"/>
      <c r="V206" s="14">
        <v>0</v>
      </c>
      <c r="W206" s="20">
        <v>0</v>
      </c>
      <c r="X206" s="14">
        <f t="shared" ref="X206" si="45">W206*1.12</f>
        <v>0</v>
      </c>
      <c r="Y206" s="33" t="s">
        <v>1911</v>
      </c>
      <c r="Z206" s="33">
        <v>2015</v>
      </c>
      <c r="AA206" s="86" t="s">
        <v>2944</v>
      </c>
    </row>
    <row r="207" spans="2:27" s="11" customFormat="1" ht="43.9" customHeight="1" x14ac:dyDescent="0.25">
      <c r="B207" s="33" t="s">
        <v>3005</v>
      </c>
      <c r="C207" s="16" t="s">
        <v>2</v>
      </c>
      <c r="D207" s="70" t="s">
        <v>2061</v>
      </c>
      <c r="E207" s="19" t="s">
        <v>2062</v>
      </c>
      <c r="F207" s="19" t="s">
        <v>2063</v>
      </c>
      <c r="G207" s="33" t="s">
        <v>2064</v>
      </c>
      <c r="H207" s="16" t="s">
        <v>3</v>
      </c>
      <c r="I207" s="33">
        <v>100</v>
      </c>
      <c r="J207" s="33" t="s">
        <v>1015</v>
      </c>
      <c r="K207" s="33" t="s">
        <v>2619</v>
      </c>
      <c r="L207" s="17" t="s">
        <v>117</v>
      </c>
      <c r="M207" s="83" t="s">
        <v>2620</v>
      </c>
      <c r="N207" s="17" t="s">
        <v>2066</v>
      </c>
      <c r="O207" s="212"/>
      <c r="P207" s="212"/>
      <c r="Q207" s="14"/>
      <c r="R207" s="77">
        <v>100</v>
      </c>
      <c r="S207" s="338">
        <v>100</v>
      </c>
      <c r="T207" s="338">
        <v>100</v>
      </c>
      <c r="U207" s="16"/>
      <c r="V207" s="14">
        <v>400</v>
      </c>
      <c r="W207" s="20">
        <v>120000</v>
      </c>
      <c r="X207" s="14">
        <f t="shared" si="35"/>
        <v>134400</v>
      </c>
      <c r="Y207" s="33" t="s">
        <v>1911</v>
      </c>
      <c r="Z207" s="33">
        <v>2015</v>
      </c>
      <c r="AA207" s="15"/>
    </row>
    <row r="208" spans="2:27" s="11" customFormat="1" ht="43.9" customHeight="1" x14ac:dyDescent="0.25">
      <c r="B208" s="33" t="s">
        <v>2181</v>
      </c>
      <c r="C208" s="16" t="s">
        <v>2</v>
      </c>
      <c r="D208" s="70" t="s">
        <v>2061</v>
      </c>
      <c r="E208" s="19" t="s">
        <v>2062</v>
      </c>
      <c r="F208" s="19" t="s">
        <v>2063</v>
      </c>
      <c r="G208" s="33" t="s">
        <v>2064</v>
      </c>
      <c r="H208" s="16" t="s">
        <v>3</v>
      </c>
      <c r="I208" s="33">
        <v>100</v>
      </c>
      <c r="J208" s="33" t="s">
        <v>1369</v>
      </c>
      <c r="K208" s="33" t="s">
        <v>2225</v>
      </c>
      <c r="L208" s="17" t="s">
        <v>117</v>
      </c>
      <c r="M208" s="83" t="s">
        <v>2620</v>
      </c>
      <c r="N208" s="17" t="s">
        <v>2066</v>
      </c>
      <c r="O208" s="212"/>
      <c r="P208" s="212"/>
      <c r="Q208" s="14"/>
      <c r="R208" s="77">
        <v>0</v>
      </c>
      <c r="S208" s="338">
        <v>0</v>
      </c>
      <c r="T208" s="338">
        <v>0</v>
      </c>
      <c r="U208" s="16"/>
      <c r="V208" s="14">
        <v>0</v>
      </c>
      <c r="W208" s="20">
        <v>0</v>
      </c>
      <c r="X208" s="14">
        <f t="shared" ref="X208" si="46">W208*1.12</f>
        <v>0</v>
      </c>
      <c r="Y208" s="33" t="s">
        <v>1911</v>
      </c>
      <c r="Z208" s="33">
        <v>2015</v>
      </c>
      <c r="AA208" s="86" t="s">
        <v>2945</v>
      </c>
    </row>
    <row r="209" spans="2:27" s="11" customFormat="1" ht="43.9" customHeight="1" x14ac:dyDescent="0.25">
      <c r="B209" s="33" t="s">
        <v>2933</v>
      </c>
      <c r="C209" s="16" t="s">
        <v>2</v>
      </c>
      <c r="D209" s="70" t="s">
        <v>2061</v>
      </c>
      <c r="E209" s="19" t="s">
        <v>2062</v>
      </c>
      <c r="F209" s="19" t="s">
        <v>2063</v>
      </c>
      <c r="G209" s="33" t="s">
        <v>2064</v>
      </c>
      <c r="H209" s="16" t="s">
        <v>3</v>
      </c>
      <c r="I209" s="33">
        <v>100</v>
      </c>
      <c r="J209" s="33" t="s">
        <v>1015</v>
      </c>
      <c r="K209" s="33" t="s">
        <v>2225</v>
      </c>
      <c r="L209" s="17" t="s">
        <v>117</v>
      </c>
      <c r="M209" s="83" t="s">
        <v>2620</v>
      </c>
      <c r="N209" s="17" t="s">
        <v>2066</v>
      </c>
      <c r="O209" s="212"/>
      <c r="P209" s="212"/>
      <c r="Q209" s="14"/>
      <c r="R209" s="77">
        <v>100</v>
      </c>
      <c r="S209" s="338">
        <v>100</v>
      </c>
      <c r="T209" s="338">
        <v>100</v>
      </c>
      <c r="U209" s="16"/>
      <c r="V209" s="14">
        <v>400</v>
      </c>
      <c r="W209" s="20">
        <v>120000</v>
      </c>
      <c r="X209" s="14">
        <f t="shared" si="35"/>
        <v>134400</v>
      </c>
      <c r="Y209" s="33" t="s">
        <v>1911</v>
      </c>
      <c r="Z209" s="33">
        <v>2015</v>
      </c>
      <c r="AA209" s="15"/>
    </row>
    <row r="210" spans="2:27" s="11" customFormat="1" ht="43.9" customHeight="1" x14ac:dyDescent="0.25">
      <c r="B210" s="33" t="s">
        <v>2382</v>
      </c>
      <c r="C210" s="16" t="s">
        <v>2</v>
      </c>
      <c r="D210" s="70" t="s">
        <v>1150</v>
      </c>
      <c r="E210" s="19" t="s">
        <v>1151</v>
      </c>
      <c r="F210" s="19" t="s">
        <v>1152</v>
      </c>
      <c r="G210" s="33" t="s">
        <v>2383</v>
      </c>
      <c r="H210" s="16" t="s">
        <v>95</v>
      </c>
      <c r="I210" s="33">
        <v>0</v>
      </c>
      <c r="J210" s="33" t="s">
        <v>1014</v>
      </c>
      <c r="K210" s="33" t="s">
        <v>1570</v>
      </c>
      <c r="L210" s="17" t="s">
        <v>4</v>
      </c>
      <c r="M210" s="83" t="s">
        <v>58</v>
      </c>
      <c r="N210" s="212" t="s">
        <v>35</v>
      </c>
      <c r="O210" s="212"/>
      <c r="P210" s="212"/>
      <c r="Q210" s="14">
        <v>94</v>
      </c>
      <c r="R210" s="77">
        <v>606</v>
      </c>
      <c r="S210" s="338"/>
      <c r="T210" s="338"/>
      <c r="U210" s="16"/>
      <c r="V210" s="14">
        <v>12086</v>
      </c>
      <c r="W210" s="20">
        <v>8460000</v>
      </c>
      <c r="X210" s="14">
        <f t="shared" ref="X210:X211" si="47">W210*1.12</f>
        <v>9475200</v>
      </c>
      <c r="Y210" s="33"/>
      <c r="Z210" s="33">
        <v>2015</v>
      </c>
      <c r="AA210" s="15"/>
    </row>
    <row r="211" spans="2:27" s="11" customFormat="1" ht="43.9" customHeight="1" x14ac:dyDescent="0.25">
      <c r="B211" s="33" t="s">
        <v>2429</v>
      </c>
      <c r="C211" s="16" t="s">
        <v>2</v>
      </c>
      <c r="D211" s="16" t="s">
        <v>2014</v>
      </c>
      <c r="E211" s="19" t="s">
        <v>2015</v>
      </c>
      <c r="F211" s="19" t="s">
        <v>2016</v>
      </c>
      <c r="G211" s="33" t="s">
        <v>2434</v>
      </c>
      <c r="H211" s="16" t="s">
        <v>3</v>
      </c>
      <c r="I211" s="33">
        <v>50</v>
      </c>
      <c r="J211" s="33" t="s">
        <v>1239</v>
      </c>
      <c r="K211" s="33" t="s">
        <v>2435</v>
      </c>
      <c r="L211" s="17" t="s">
        <v>117</v>
      </c>
      <c r="M211" s="83" t="s">
        <v>2418</v>
      </c>
      <c r="N211" s="17" t="s">
        <v>2017</v>
      </c>
      <c r="O211" s="212"/>
      <c r="P211" s="212"/>
      <c r="Q211" s="14"/>
      <c r="R211" s="77">
        <v>0</v>
      </c>
      <c r="S211" s="338">
        <v>0</v>
      </c>
      <c r="T211" s="338">
        <v>0</v>
      </c>
      <c r="U211" s="16"/>
      <c r="V211" s="14">
        <v>0</v>
      </c>
      <c r="W211" s="20">
        <v>0</v>
      </c>
      <c r="X211" s="14">
        <f t="shared" si="47"/>
        <v>0</v>
      </c>
      <c r="Y211" s="33" t="s">
        <v>1911</v>
      </c>
      <c r="Z211" s="33">
        <v>2015</v>
      </c>
      <c r="AA211" s="15" t="s">
        <v>2997</v>
      </c>
    </row>
    <row r="212" spans="2:27" s="11" customFormat="1" ht="43.9" customHeight="1" x14ac:dyDescent="0.25">
      <c r="B212" s="33" t="s">
        <v>2974</v>
      </c>
      <c r="C212" s="16" t="s">
        <v>2</v>
      </c>
      <c r="D212" s="16" t="s">
        <v>2014</v>
      </c>
      <c r="E212" s="19" t="s">
        <v>2015</v>
      </c>
      <c r="F212" s="19" t="s">
        <v>2016</v>
      </c>
      <c r="G212" s="33" t="s">
        <v>2434</v>
      </c>
      <c r="H212" s="16" t="s">
        <v>3</v>
      </c>
      <c r="I212" s="33">
        <v>50</v>
      </c>
      <c r="J212" s="33" t="s">
        <v>1015</v>
      </c>
      <c r="K212" s="33" t="s">
        <v>2435</v>
      </c>
      <c r="L212" s="17" t="s">
        <v>117</v>
      </c>
      <c r="M212" s="83" t="s">
        <v>2418</v>
      </c>
      <c r="N212" s="17" t="s">
        <v>2017</v>
      </c>
      <c r="O212" s="212"/>
      <c r="P212" s="212"/>
      <c r="Q212" s="14"/>
      <c r="R212" s="77">
        <v>108000</v>
      </c>
      <c r="S212" s="338">
        <v>108000</v>
      </c>
      <c r="T212" s="338">
        <v>108000</v>
      </c>
      <c r="U212" s="16"/>
      <c r="V212" s="14">
        <v>50</v>
      </c>
      <c r="W212" s="20">
        <v>16200000</v>
      </c>
      <c r="X212" s="14">
        <f t="shared" ref="X212:X222" si="48">W212*1.12</f>
        <v>18144000</v>
      </c>
      <c r="Y212" s="33" t="s">
        <v>1911</v>
      </c>
      <c r="Z212" s="33">
        <v>2015</v>
      </c>
      <c r="AA212" s="15"/>
    </row>
    <row r="213" spans="2:27" s="11" customFormat="1" ht="43.9" customHeight="1" x14ac:dyDescent="0.25">
      <c r="B213" s="33" t="s">
        <v>2430</v>
      </c>
      <c r="C213" s="16" t="s">
        <v>2</v>
      </c>
      <c r="D213" s="16" t="s">
        <v>2436</v>
      </c>
      <c r="E213" s="19" t="s">
        <v>2015</v>
      </c>
      <c r="F213" s="19" t="s">
        <v>2016</v>
      </c>
      <c r="G213" s="33" t="s">
        <v>2437</v>
      </c>
      <c r="H213" s="16" t="s">
        <v>3</v>
      </c>
      <c r="I213" s="33">
        <v>50</v>
      </c>
      <c r="J213" s="33" t="s">
        <v>1239</v>
      </c>
      <c r="K213" s="33" t="s">
        <v>2435</v>
      </c>
      <c r="L213" s="17" t="s">
        <v>117</v>
      </c>
      <c r="M213" s="83" t="s">
        <v>2418</v>
      </c>
      <c r="N213" s="17" t="s">
        <v>2013</v>
      </c>
      <c r="O213" s="212"/>
      <c r="P213" s="212"/>
      <c r="Q213" s="14"/>
      <c r="R213" s="77">
        <v>0</v>
      </c>
      <c r="S213" s="338">
        <v>0</v>
      </c>
      <c r="T213" s="338">
        <v>0</v>
      </c>
      <c r="U213" s="16"/>
      <c r="V213" s="14">
        <v>0</v>
      </c>
      <c r="W213" s="20">
        <v>0</v>
      </c>
      <c r="X213" s="14">
        <f t="shared" ref="X213" si="49">W213*1.12</f>
        <v>0</v>
      </c>
      <c r="Y213" s="33" t="s">
        <v>1911</v>
      </c>
      <c r="Z213" s="33">
        <v>2015</v>
      </c>
      <c r="AA213" s="15" t="s">
        <v>2998</v>
      </c>
    </row>
    <row r="214" spans="2:27" s="11" customFormat="1" ht="43.9" customHeight="1" x14ac:dyDescent="0.25">
      <c r="B214" s="33" t="s">
        <v>2975</v>
      </c>
      <c r="C214" s="16" t="s">
        <v>2</v>
      </c>
      <c r="D214" s="16" t="s">
        <v>2436</v>
      </c>
      <c r="E214" s="19" t="s">
        <v>2015</v>
      </c>
      <c r="F214" s="19" t="s">
        <v>2016</v>
      </c>
      <c r="G214" s="33" t="s">
        <v>2437</v>
      </c>
      <c r="H214" s="16" t="s">
        <v>3</v>
      </c>
      <c r="I214" s="33">
        <v>50</v>
      </c>
      <c r="J214" s="33" t="s">
        <v>1015</v>
      </c>
      <c r="K214" s="33" t="s">
        <v>2435</v>
      </c>
      <c r="L214" s="17" t="s">
        <v>117</v>
      </c>
      <c r="M214" s="83" t="s">
        <v>2418</v>
      </c>
      <c r="N214" s="17" t="s">
        <v>2013</v>
      </c>
      <c r="O214" s="212"/>
      <c r="P214" s="212"/>
      <c r="Q214" s="14"/>
      <c r="R214" s="77">
        <v>10900</v>
      </c>
      <c r="S214" s="338">
        <v>12000</v>
      </c>
      <c r="T214" s="338">
        <v>13100</v>
      </c>
      <c r="U214" s="16"/>
      <c r="V214" s="14">
        <v>105</v>
      </c>
      <c r="W214" s="20">
        <v>3780000</v>
      </c>
      <c r="X214" s="14">
        <f t="shared" si="48"/>
        <v>4233600</v>
      </c>
      <c r="Y214" s="33" t="s">
        <v>1911</v>
      </c>
      <c r="Z214" s="33">
        <v>2015</v>
      </c>
      <c r="AA214" s="15"/>
    </row>
    <row r="215" spans="2:27" s="11" customFormat="1" ht="43.9" customHeight="1" x14ac:dyDescent="0.25">
      <c r="B215" s="33" t="s">
        <v>2431</v>
      </c>
      <c r="C215" s="16" t="s">
        <v>2</v>
      </c>
      <c r="D215" s="70" t="s">
        <v>2009</v>
      </c>
      <c r="E215" s="19" t="s">
        <v>2010</v>
      </c>
      <c r="F215" s="19" t="s">
        <v>2011</v>
      </c>
      <c r="G215" s="33" t="s">
        <v>2438</v>
      </c>
      <c r="H215" s="16" t="s">
        <v>3</v>
      </c>
      <c r="I215" s="33">
        <v>50</v>
      </c>
      <c r="J215" s="33" t="s">
        <v>1239</v>
      </c>
      <c r="K215" s="33" t="s">
        <v>2435</v>
      </c>
      <c r="L215" s="17" t="s">
        <v>117</v>
      </c>
      <c r="M215" s="83" t="s">
        <v>2418</v>
      </c>
      <c r="N215" s="17" t="s">
        <v>2013</v>
      </c>
      <c r="O215" s="212"/>
      <c r="P215" s="212"/>
      <c r="Q215" s="14"/>
      <c r="R215" s="77">
        <v>0</v>
      </c>
      <c r="S215" s="338">
        <v>0</v>
      </c>
      <c r="T215" s="338">
        <v>0</v>
      </c>
      <c r="U215" s="16"/>
      <c r="V215" s="14">
        <v>0</v>
      </c>
      <c r="W215" s="20">
        <v>0</v>
      </c>
      <c r="X215" s="14">
        <f t="shared" ref="X215" si="50">W215*1.12</f>
        <v>0</v>
      </c>
      <c r="Y215" s="33" t="s">
        <v>1911</v>
      </c>
      <c r="Z215" s="33">
        <v>2015</v>
      </c>
      <c r="AA215" s="15" t="s">
        <v>2999</v>
      </c>
    </row>
    <row r="216" spans="2:27" s="11" customFormat="1" ht="43.9" customHeight="1" x14ac:dyDescent="0.25">
      <c r="B216" s="33" t="s">
        <v>2976</v>
      </c>
      <c r="C216" s="16" t="s">
        <v>2</v>
      </c>
      <c r="D216" s="70" t="s">
        <v>2009</v>
      </c>
      <c r="E216" s="19" t="s">
        <v>2010</v>
      </c>
      <c r="F216" s="19" t="s">
        <v>2011</v>
      </c>
      <c r="G216" s="33" t="s">
        <v>2438</v>
      </c>
      <c r="H216" s="16" t="s">
        <v>3</v>
      </c>
      <c r="I216" s="33">
        <v>50</v>
      </c>
      <c r="J216" s="33" t="s">
        <v>1015</v>
      </c>
      <c r="K216" s="33" t="s">
        <v>2435</v>
      </c>
      <c r="L216" s="17" t="s">
        <v>117</v>
      </c>
      <c r="M216" s="83" t="s">
        <v>2418</v>
      </c>
      <c r="N216" s="17" t="s">
        <v>2013</v>
      </c>
      <c r="O216" s="212"/>
      <c r="P216" s="212"/>
      <c r="Q216" s="14"/>
      <c r="R216" s="77">
        <v>1330</v>
      </c>
      <c r="S216" s="338">
        <v>1370</v>
      </c>
      <c r="T216" s="338">
        <v>1400</v>
      </c>
      <c r="U216" s="16"/>
      <c r="V216" s="14">
        <v>129</v>
      </c>
      <c r="W216" s="20">
        <v>528900</v>
      </c>
      <c r="X216" s="14">
        <f t="shared" si="48"/>
        <v>592368</v>
      </c>
      <c r="Y216" s="33" t="s">
        <v>1911</v>
      </c>
      <c r="Z216" s="33">
        <v>2015</v>
      </c>
      <c r="AA216" s="15"/>
    </row>
    <row r="217" spans="2:27" s="11" customFormat="1" ht="43.9" customHeight="1" x14ac:dyDescent="0.25">
      <c r="B217" s="33" t="s">
        <v>2432</v>
      </c>
      <c r="C217" s="16" t="s">
        <v>2</v>
      </c>
      <c r="D217" s="70" t="s">
        <v>2024</v>
      </c>
      <c r="E217" s="19" t="s">
        <v>2025</v>
      </c>
      <c r="F217" s="19" t="s">
        <v>2026</v>
      </c>
      <c r="G217" s="33" t="s">
        <v>2428</v>
      </c>
      <c r="H217" s="16" t="s">
        <v>3</v>
      </c>
      <c r="I217" s="33">
        <v>50</v>
      </c>
      <c r="J217" s="33" t="s">
        <v>1239</v>
      </c>
      <c r="K217" s="33" t="s">
        <v>2435</v>
      </c>
      <c r="L217" s="17" t="s">
        <v>117</v>
      </c>
      <c r="M217" s="83" t="s">
        <v>2418</v>
      </c>
      <c r="N217" s="17" t="s">
        <v>28</v>
      </c>
      <c r="O217" s="212"/>
      <c r="P217" s="212"/>
      <c r="Q217" s="14"/>
      <c r="R217" s="77">
        <v>0</v>
      </c>
      <c r="S217" s="338">
        <v>0</v>
      </c>
      <c r="T217" s="338">
        <v>0</v>
      </c>
      <c r="U217" s="16"/>
      <c r="V217" s="14">
        <v>0</v>
      </c>
      <c r="W217" s="20">
        <v>0</v>
      </c>
      <c r="X217" s="14">
        <f>W217*1.12</f>
        <v>0</v>
      </c>
      <c r="Y217" s="33" t="s">
        <v>1911</v>
      </c>
      <c r="Z217" s="33">
        <v>2015</v>
      </c>
      <c r="AA217" s="15" t="s">
        <v>2995</v>
      </c>
    </row>
    <row r="218" spans="2:27" s="11" customFormat="1" ht="43.9" customHeight="1" x14ac:dyDescent="0.25">
      <c r="B218" s="33" t="s">
        <v>2433</v>
      </c>
      <c r="C218" s="16" t="s">
        <v>2</v>
      </c>
      <c r="D218" s="70" t="s">
        <v>2005</v>
      </c>
      <c r="E218" s="19" t="s">
        <v>2006</v>
      </c>
      <c r="F218" s="19" t="s">
        <v>2425</v>
      </c>
      <c r="G218" s="33" t="s">
        <v>2440</v>
      </c>
      <c r="H218" s="16" t="s">
        <v>95</v>
      </c>
      <c r="I218" s="33">
        <v>50</v>
      </c>
      <c r="J218" s="33" t="s">
        <v>1239</v>
      </c>
      <c r="K218" s="33" t="s">
        <v>2435</v>
      </c>
      <c r="L218" s="17" t="s">
        <v>117</v>
      </c>
      <c r="M218" s="83" t="s">
        <v>2418</v>
      </c>
      <c r="N218" s="212" t="s">
        <v>28</v>
      </c>
      <c r="O218" s="212"/>
      <c r="P218" s="212"/>
      <c r="Q218" s="14"/>
      <c r="R218" s="77">
        <v>0</v>
      </c>
      <c r="S218" s="338">
        <v>0</v>
      </c>
      <c r="T218" s="338">
        <v>0</v>
      </c>
      <c r="U218" s="16"/>
      <c r="V218" s="14">
        <v>0</v>
      </c>
      <c r="W218" s="20">
        <v>0</v>
      </c>
      <c r="X218" s="14">
        <f t="shared" ref="X218" si="51">W218*1.12</f>
        <v>0</v>
      </c>
      <c r="Y218" s="33" t="s">
        <v>1911</v>
      </c>
      <c r="Z218" s="33">
        <v>2015</v>
      </c>
      <c r="AA218" s="15" t="s">
        <v>2996</v>
      </c>
    </row>
    <row r="219" spans="2:27" s="11" customFormat="1" ht="43.9" customHeight="1" x14ac:dyDescent="0.25">
      <c r="B219" s="33" t="s">
        <v>2977</v>
      </c>
      <c r="C219" s="16" t="s">
        <v>2</v>
      </c>
      <c r="D219" s="70" t="s">
        <v>2005</v>
      </c>
      <c r="E219" s="19" t="s">
        <v>2006</v>
      </c>
      <c r="F219" s="19" t="s">
        <v>2425</v>
      </c>
      <c r="G219" s="33" t="s">
        <v>2440</v>
      </c>
      <c r="H219" s="16" t="s">
        <v>95</v>
      </c>
      <c r="I219" s="33">
        <v>50</v>
      </c>
      <c r="J219" s="33" t="s">
        <v>1015</v>
      </c>
      <c r="K219" s="33" t="s">
        <v>2435</v>
      </c>
      <c r="L219" s="17" t="s">
        <v>117</v>
      </c>
      <c r="M219" s="83" t="s">
        <v>2418</v>
      </c>
      <c r="N219" s="212" t="s">
        <v>28</v>
      </c>
      <c r="O219" s="212"/>
      <c r="P219" s="212"/>
      <c r="Q219" s="14"/>
      <c r="R219" s="77">
        <v>10000</v>
      </c>
      <c r="S219" s="338">
        <v>10000</v>
      </c>
      <c r="T219" s="338">
        <v>10000</v>
      </c>
      <c r="U219" s="16"/>
      <c r="V219" s="14">
        <v>68</v>
      </c>
      <c r="W219" s="20">
        <v>2040000</v>
      </c>
      <c r="X219" s="14">
        <f t="shared" si="48"/>
        <v>2284800</v>
      </c>
      <c r="Y219" s="33" t="s">
        <v>1911</v>
      </c>
      <c r="Z219" s="33">
        <v>2015</v>
      </c>
      <c r="AA219" s="15"/>
    </row>
    <row r="220" spans="2:27" s="11" customFormat="1" ht="43.9" customHeight="1" x14ac:dyDescent="0.25">
      <c r="B220" s="33" t="s">
        <v>2482</v>
      </c>
      <c r="C220" s="16" t="s">
        <v>2</v>
      </c>
      <c r="D220" s="83" t="s">
        <v>1961</v>
      </c>
      <c r="E220" s="83" t="s">
        <v>1962</v>
      </c>
      <c r="F220" s="83" t="s">
        <v>2479</v>
      </c>
      <c r="G220" s="83" t="s">
        <v>2489</v>
      </c>
      <c r="H220" s="16" t="s">
        <v>3</v>
      </c>
      <c r="I220" s="83">
        <v>67</v>
      </c>
      <c r="J220" s="33" t="s">
        <v>2581</v>
      </c>
      <c r="K220" s="33" t="s">
        <v>2477</v>
      </c>
      <c r="L220" s="17" t="s">
        <v>117</v>
      </c>
      <c r="M220" s="83" t="s">
        <v>2418</v>
      </c>
      <c r="N220" s="17" t="s">
        <v>28</v>
      </c>
      <c r="O220" s="212"/>
      <c r="P220" s="212"/>
      <c r="Q220" s="14"/>
      <c r="R220" s="77">
        <v>20000</v>
      </c>
      <c r="S220" s="338">
        <v>20000</v>
      </c>
      <c r="T220" s="338">
        <v>20000</v>
      </c>
      <c r="U220" s="338"/>
      <c r="V220" s="14">
        <v>29.7</v>
      </c>
      <c r="W220" s="20">
        <v>1782000</v>
      </c>
      <c r="X220" s="14">
        <f t="shared" si="48"/>
        <v>1995840.0000000002</v>
      </c>
      <c r="Y220" s="33" t="s">
        <v>1911</v>
      </c>
      <c r="Z220" s="33">
        <v>2015</v>
      </c>
      <c r="AA220" s="16"/>
    </row>
    <row r="221" spans="2:27" s="11" customFormat="1" ht="43.9" customHeight="1" x14ac:dyDescent="0.25">
      <c r="B221" s="33" t="s">
        <v>2483</v>
      </c>
      <c r="C221" s="16" t="s">
        <v>2</v>
      </c>
      <c r="D221" s="83" t="s">
        <v>1961</v>
      </c>
      <c r="E221" s="83" t="s">
        <v>1962</v>
      </c>
      <c r="F221" s="83" t="s">
        <v>2479</v>
      </c>
      <c r="G221" s="83" t="s">
        <v>2490</v>
      </c>
      <c r="H221" s="16" t="s">
        <v>3</v>
      </c>
      <c r="I221" s="83">
        <v>67</v>
      </c>
      <c r="J221" s="33" t="s">
        <v>2581</v>
      </c>
      <c r="K221" s="33" t="s">
        <v>2477</v>
      </c>
      <c r="L221" s="17" t="s">
        <v>117</v>
      </c>
      <c r="M221" s="83" t="s">
        <v>2418</v>
      </c>
      <c r="N221" s="17" t="s">
        <v>28</v>
      </c>
      <c r="O221" s="212"/>
      <c r="P221" s="212"/>
      <c r="Q221" s="14"/>
      <c r="R221" s="77">
        <v>5000</v>
      </c>
      <c r="S221" s="338">
        <v>5000</v>
      </c>
      <c r="T221" s="338">
        <v>5000</v>
      </c>
      <c r="U221" s="338"/>
      <c r="V221" s="14">
        <v>30.47</v>
      </c>
      <c r="W221" s="20">
        <v>457050</v>
      </c>
      <c r="X221" s="14">
        <f t="shared" si="48"/>
        <v>511896.00000000006</v>
      </c>
      <c r="Y221" s="33" t="s">
        <v>1911</v>
      </c>
      <c r="Z221" s="33">
        <v>2015</v>
      </c>
      <c r="AA221" s="16"/>
    </row>
    <row r="222" spans="2:27" s="11" customFormat="1" ht="43.9" customHeight="1" x14ac:dyDescent="0.25">
      <c r="B222" s="33" t="s">
        <v>2484</v>
      </c>
      <c r="C222" s="16" t="s">
        <v>2</v>
      </c>
      <c r="D222" s="83" t="s">
        <v>1967</v>
      </c>
      <c r="E222" s="83" t="s">
        <v>1968</v>
      </c>
      <c r="F222" s="83" t="s">
        <v>1969</v>
      </c>
      <c r="G222" s="83" t="s">
        <v>2491</v>
      </c>
      <c r="H222" s="16" t="s">
        <v>3</v>
      </c>
      <c r="I222" s="83">
        <v>49</v>
      </c>
      <c r="J222" s="33" t="s">
        <v>2581</v>
      </c>
      <c r="K222" s="33" t="s">
        <v>2477</v>
      </c>
      <c r="L222" s="17" t="s">
        <v>117</v>
      </c>
      <c r="M222" s="83" t="s">
        <v>2418</v>
      </c>
      <c r="N222" s="17" t="s">
        <v>28</v>
      </c>
      <c r="O222" s="212"/>
      <c r="P222" s="212"/>
      <c r="Q222" s="14"/>
      <c r="R222" s="91">
        <v>20000</v>
      </c>
      <c r="S222" s="337">
        <v>20000</v>
      </c>
      <c r="T222" s="337">
        <v>20000</v>
      </c>
      <c r="U222" s="337"/>
      <c r="V222" s="14">
        <v>17.600000000000001</v>
      </c>
      <c r="W222" s="20">
        <v>1056000</v>
      </c>
      <c r="X222" s="14">
        <f t="shared" si="48"/>
        <v>1182720</v>
      </c>
      <c r="Y222" s="33" t="s">
        <v>1911</v>
      </c>
      <c r="Z222" s="33">
        <v>2015</v>
      </c>
      <c r="AA222" s="16"/>
    </row>
    <row r="223" spans="2:27" s="11" customFormat="1" ht="43.9" customHeight="1" x14ac:dyDescent="0.25">
      <c r="B223" s="33" t="s">
        <v>2485</v>
      </c>
      <c r="C223" s="16" t="s">
        <v>2</v>
      </c>
      <c r="D223" s="83" t="s">
        <v>1938</v>
      </c>
      <c r="E223" s="83" t="s">
        <v>1939</v>
      </c>
      <c r="F223" s="83" t="s">
        <v>1940</v>
      </c>
      <c r="G223" s="83" t="s">
        <v>2492</v>
      </c>
      <c r="H223" s="16" t="s">
        <v>3</v>
      </c>
      <c r="I223" s="83">
        <v>67</v>
      </c>
      <c r="J223" s="33" t="s">
        <v>2581</v>
      </c>
      <c r="K223" s="33" t="s">
        <v>2477</v>
      </c>
      <c r="L223" s="17" t="s">
        <v>117</v>
      </c>
      <c r="M223" s="83" t="s">
        <v>2418</v>
      </c>
      <c r="N223" s="17" t="s">
        <v>28</v>
      </c>
      <c r="O223" s="212"/>
      <c r="P223" s="212"/>
      <c r="Q223" s="14"/>
      <c r="R223" s="91">
        <v>200000</v>
      </c>
      <c r="S223" s="337">
        <v>200000</v>
      </c>
      <c r="T223" s="337">
        <v>200000</v>
      </c>
      <c r="U223" s="337"/>
      <c r="V223" s="14">
        <v>2.2000000000000002</v>
      </c>
      <c r="W223" s="20">
        <v>1320000</v>
      </c>
      <c r="X223" s="14">
        <f>W223*1.12</f>
        <v>1478400.0000000002</v>
      </c>
      <c r="Y223" s="33" t="s">
        <v>1911</v>
      </c>
      <c r="Z223" s="33">
        <v>2015</v>
      </c>
      <c r="AA223" s="16"/>
    </row>
    <row r="224" spans="2:27" s="11" customFormat="1" ht="43.5" customHeight="1" x14ac:dyDescent="0.25">
      <c r="B224" s="33" t="s">
        <v>2486</v>
      </c>
      <c r="C224" s="16" t="s">
        <v>2</v>
      </c>
      <c r="D224" s="83" t="s">
        <v>1950</v>
      </c>
      <c r="E224" s="83" t="s">
        <v>1951</v>
      </c>
      <c r="F224" s="83" t="s">
        <v>1952</v>
      </c>
      <c r="G224" s="83" t="s">
        <v>2493</v>
      </c>
      <c r="H224" s="16" t="s">
        <v>3</v>
      </c>
      <c r="I224" s="83">
        <v>60</v>
      </c>
      <c r="J224" s="33" t="s">
        <v>2581</v>
      </c>
      <c r="K224" s="33" t="s">
        <v>2477</v>
      </c>
      <c r="L224" s="17" t="s">
        <v>117</v>
      </c>
      <c r="M224" s="83" t="s">
        <v>2418</v>
      </c>
      <c r="N224" s="17" t="s">
        <v>28</v>
      </c>
      <c r="O224" s="212"/>
      <c r="P224" s="212"/>
      <c r="Q224" s="14"/>
      <c r="R224" s="91">
        <v>0</v>
      </c>
      <c r="S224" s="337">
        <v>0</v>
      </c>
      <c r="T224" s="337">
        <v>0</v>
      </c>
      <c r="U224" s="337"/>
      <c r="V224" s="14">
        <v>0</v>
      </c>
      <c r="W224" s="20">
        <v>0</v>
      </c>
      <c r="X224" s="14">
        <f t="shared" ref="X224" si="52">W224*1.12</f>
        <v>0</v>
      </c>
      <c r="Y224" s="33" t="s">
        <v>1911</v>
      </c>
      <c r="Z224" s="33">
        <v>2015</v>
      </c>
      <c r="AA224" s="16" t="s">
        <v>2905</v>
      </c>
    </row>
    <row r="225" spans="2:27" s="11" customFormat="1" ht="43.9" customHeight="1" x14ac:dyDescent="0.25">
      <c r="B225" s="33" t="s">
        <v>2903</v>
      </c>
      <c r="C225" s="16" t="s">
        <v>2</v>
      </c>
      <c r="D225" s="83" t="s">
        <v>1950</v>
      </c>
      <c r="E225" s="83" t="s">
        <v>1951</v>
      </c>
      <c r="F225" s="83" t="s">
        <v>1952</v>
      </c>
      <c r="G225" s="83" t="s">
        <v>2493</v>
      </c>
      <c r="H225" s="16" t="s">
        <v>3</v>
      </c>
      <c r="I225" s="83">
        <v>60</v>
      </c>
      <c r="J225" s="33" t="s">
        <v>1015</v>
      </c>
      <c r="K225" s="33" t="s">
        <v>2477</v>
      </c>
      <c r="L225" s="17" t="s">
        <v>117</v>
      </c>
      <c r="M225" s="83" t="s">
        <v>2418</v>
      </c>
      <c r="N225" s="17" t="s">
        <v>28</v>
      </c>
      <c r="O225" s="212"/>
      <c r="P225" s="212"/>
      <c r="Q225" s="14"/>
      <c r="R225" s="91">
        <v>100000</v>
      </c>
      <c r="S225" s="337">
        <v>100000</v>
      </c>
      <c r="T225" s="337">
        <v>100000</v>
      </c>
      <c r="U225" s="337"/>
      <c r="V225" s="14">
        <v>3.85</v>
      </c>
      <c r="W225" s="20">
        <v>1155000</v>
      </c>
      <c r="X225" s="14">
        <f t="shared" ref="X225:X227" si="53">W225*1.12</f>
        <v>1293600.0000000002</v>
      </c>
      <c r="Y225" s="33" t="s">
        <v>1911</v>
      </c>
      <c r="Z225" s="33">
        <v>2015</v>
      </c>
      <c r="AA225" s="16"/>
    </row>
    <row r="226" spans="2:27" s="11" customFormat="1" ht="43.9" customHeight="1" x14ac:dyDescent="0.25">
      <c r="B226" s="33" t="s">
        <v>2487</v>
      </c>
      <c r="C226" s="16" t="s">
        <v>2</v>
      </c>
      <c r="D226" s="83" t="s">
        <v>1938</v>
      </c>
      <c r="E226" s="83" t="s">
        <v>1939</v>
      </c>
      <c r="F226" s="83" t="s">
        <v>1940</v>
      </c>
      <c r="G226" s="83" t="s">
        <v>2494</v>
      </c>
      <c r="H226" s="16" t="s">
        <v>3</v>
      </c>
      <c r="I226" s="83">
        <v>67</v>
      </c>
      <c r="J226" s="33" t="s">
        <v>2581</v>
      </c>
      <c r="K226" s="33" t="s">
        <v>2477</v>
      </c>
      <c r="L226" s="17" t="s">
        <v>117</v>
      </c>
      <c r="M226" s="83" t="s">
        <v>2418</v>
      </c>
      <c r="N226" s="17" t="s">
        <v>28</v>
      </c>
      <c r="O226" s="212"/>
      <c r="P226" s="212"/>
      <c r="Q226" s="14"/>
      <c r="R226" s="91">
        <v>0</v>
      </c>
      <c r="S226" s="337">
        <v>0</v>
      </c>
      <c r="T226" s="337">
        <v>0</v>
      </c>
      <c r="U226" s="337"/>
      <c r="V226" s="14">
        <v>0</v>
      </c>
      <c r="W226" s="20">
        <v>0</v>
      </c>
      <c r="X226" s="14">
        <f t="shared" si="53"/>
        <v>0</v>
      </c>
      <c r="Y226" s="33" t="s">
        <v>1911</v>
      </c>
      <c r="Z226" s="33">
        <v>2015</v>
      </c>
      <c r="AA226" s="16" t="s">
        <v>2906</v>
      </c>
    </row>
    <row r="227" spans="2:27" s="11" customFormat="1" ht="43.9" customHeight="1" x14ac:dyDescent="0.25">
      <c r="B227" s="33" t="s">
        <v>2904</v>
      </c>
      <c r="C227" s="16" t="s">
        <v>2</v>
      </c>
      <c r="D227" s="83" t="s">
        <v>1938</v>
      </c>
      <c r="E227" s="83" t="s">
        <v>1939</v>
      </c>
      <c r="F227" s="83" t="s">
        <v>1940</v>
      </c>
      <c r="G227" s="83" t="s">
        <v>2494</v>
      </c>
      <c r="H227" s="16" t="s">
        <v>3</v>
      </c>
      <c r="I227" s="83">
        <v>67</v>
      </c>
      <c r="J227" s="33" t="s">
        <v>1015</v>
      </c>
      <c r="K227" s="33" t="s">
        <v>2477</v>
      </c>
      <c r="L227" s="17" t="s">
        <v>117</v>
      </c>
      <c r="M227" s="83" t="s">
        <v>2418</v>
      </c>
      <c r="N227" s="17" t="s">
        <v>28</v>
      </c>
      <c r="O227" s="212"/>
      <c r="P227" s="212"/>
      <c r="Q227" s="14"/>
      <c r="R227" s="91">
        <v>0</v>
      </c>
      <c r="S227" s="337">
        <v>0</v>
      </c>
      <c r="T227" s="337">
        <v>0</v>
      </c>
      <c r="U227" s="337"/>
      <c r="V227" s="14">
        <v>0</v>
      </c>
      <c r="W227" s="20">
        <v>0</v>
      </c>
      <c r="X227" s="14">
        <f t="shared" si="53"/>
        <v>0</v>
      </c>
      <c r="Y227" s="33" t="s">
        <v>1911</v>
      </c>
      <c r="Z227" s="33">
        <v>2015</v>
      </c>
      <c r="AA227" s="16" t="s">
        <v>3002</v>
      </c>
    </row>
    <row r="228" spans="2:27" s="11" customFormat="1" ht="43.9" customHeight="1" x14ac:dyDescent="0.25">
      <c r="B228" s="33" t="s">
        <v>3001</v>
      </c>
      <c r="C228" s="16" t="s">
        <v>2</v>
      </c>
      <c r="D228" s="83" t="s">
        <v>1938</v>
      </c>
      <c r="E228" s="83" t="s">
        <v>1939</v>
      </c>
      <c r="F228" s="83" t="s">
        <v>1940</v>
      </c>
      <c r="G228" s="83" t="s">
        <v>2494</v>
      </c>
      <c r="H228" s="16" t="s">
        <v>3</v>
      </c>
      <c r="I228" s="83">
        <v>67</v>
      </c>
      <c r="J228" s="33" t="s">
        <v>1015</v>
      </c>
      <c r="K228" s="33" t="s">
        <v>2477</v>
      </c>
      <c r="L228" s="17" t="s">
        <v>117</v>
      </c>
      <c r="M228" s="83" t="s">
        <v>2418</v>
      </c>
      <c r="N228" s="17" t="s">
        <v>28</v>
      </c>
      <c r="O228" s="212"/>
      <c r="P228" s="212"/>
      <c r="Q228" s="14"/>
      <c r="R228" s="91">
        <v>10000</v>
      </c>
      <c r="S228" s="337">
        <v>10000</v>
      </c>
      <c r="T228" s="337">
        <v>10000</v>
      </c>
      <c r="U228" s="337"/>
      <c r="V228" s="14">
        <v>29.92</v>
      </c>
      <c r="W228" s="20">
        <v>897600</v>
      </c>
      <c r="X228" s="14">
        <f t="shared" ref="X228:X230" si="54">W228*1.12</f>
        <v>1005312.0000000001</v>
      </c>
      <c r="Y228" s="33" t="s">
        <v>1911</v>
      </c>
      <c r="Z228" s="33">
        <v>2015</v>
      </c>
      <c r="AA228" s="16"/>
    </row>
    <row r="229" spans="2:27" s="11" customFormat="1" ht="43.9" customHeight="1" x14ac:dyDescent="0.25">
      <c r="B229" s="33" t="s">
        <v>2488</v>
      </c>
      <c r="C229" s="16" t="s">
        <v>2</v>
      </c>
      <c r="D229" s="83" t="s">
        <v>1938</v>
      </c>
      <c r="E229" s="83" t="s">
        <v>1939</v>
      </c>
      <c r="F229" s="83" t="s">
        <v>1940</v>
      </c>
      <c r="G229" s="83" t="s">
        <v>2495</v>
      </c>
      <c r="H229" s="16" t="s">
        <v>3</v>
      </c>
      <c r="I229" s="83">
        <v>67</v>
      </c>
      <c r="J229" s="33" t="s">
        <v>2581</v>
      </c>
      <c r="K229" s="33" t="s">
        <v>2477</v>
      </c>
      <c r="L229" s="17" t="s">
        <v>117</v>
      </c>
      <c r="M229" s="83" t="s">
        <v>2418</v>
      </c>
      <c r="N229" s="17" t="s">
        <v>28</v>
      </c>
      <c r="O229" s="212"/>
      <c r="P229" s="212"/>
      <c r="Q229" s="14"/>
      <c r="R229" s="91">
        <v>30000</v>
      </c>
      <c r="S229" s="337">
        <v>30000</v>
      </c>
      <c r="T229" s="337">
        <v>30000</v>
      </c>
      <c r="U229" s="337"/>
      <c r="V229" s="14">
        <v>17.38</v>
      </c>
      <c r="W229" s="20">
        <v>1564200</v>
      </c>
      <c r="X229" s="14">
        <f t="shared" si="54"/>
        <v>1751904.0000000002</v>
      </c>
      <c r="Y229" s="33" t="s">
        <v>1911</v>
      </c>
      <c r="Z229" s="33">
        <v>2015</v>
      </c>
      <c r="AA229" s="16"/>
    </row>
    <row r="230" spans="2:27" s="11" customFormat="1" ht="43.9" customHeight="1" x14ac:dyDescent="0.25">
      <c r="B230" s="33" t="s">
        <v>2547</v>
      </c>
      <c r="C230" s="16" t="s">
        <v>2</v>
      </c>
      <c r="D230" s="83" t="s">
        <v>1912</v>
      </c>
      <c r="E230" s="83" t="s">
        <v>1913</v>
      </c>
      <c r="F230" s="83" t="s">
        <v>1914</v>
      </c>
      <c r="G230" s="83" t="s">
        <v>2552</v>
      </c>
      <c r="H230" s="16" t="s">
        <v>3</v>
      </c>
      <c r="I230" s="33">
        <v>100</v>
      </c>
      <c r="J230" s="33" t="s">
        <v>2551</v>
      </c>
      <c r="K230" s="33" t="s">
        <v>41</v>
      </c>
      <c r="L230" s="17" t="s">
        <v>117</v>
      </c>
      <c r="M230" s="83" t="s">
        <v>2418</v>
      </c>
      <c r="N230" s="17" t="s">
        <v>28</v>
      </c>
      <c r="O230" s="212"/>
      <c r="P230" s="212"/>
      <c r="Q230" s="14"/>
      <c r="R230" s="212">
        <v>0</v>
      </c>
      <c r="S230" s="212">
        <v>0</v>
      </c>
      <c r="T230" s="212">
        <v>0</v>
      </c>
      <c r="U230" s="212"/>
      <c r="V230" s="14">
        <v>0</v>
      </c>
      <c r="W230" s="20">
        <v>0</v>
      </c>
      <c r="X230" s="14">
        <f t="shared" si="54"/>
        <v>0</v>
      </c>
      <c r="Y230" s="33" t="s">
        <v>1911</v>
      </c>
      <c r="Z230" s="33">
        <v>2015</v>
      </c>
      <c r="AA230" s="16" t="s">
        <v>2921</v>
      </c>
    </row>
    <row r="231" spans="2:27" s="11" customFormat="1" ht="43.9" customHeight="1" x14ac:dyDescent="0.25">
      <c r="B231" s="33" t="s">
        <v>2919</v>
      </c>
      <c r="C231" s="16" t="s">
        <v>2</v>
      </c>
      <c r="D231" s="83" t="s">
        <v>1912</v>
      </c>
      <c r="E231" s="83" t="s">
        <v>1913</v>
      </c>
      <c r="F231" s="83" t="s">
        <v>1914</v>
      </c>
      <c r="G231" s="83" t="s">
        <v>2552</v>
      </c>
      <c r="H231" s="16" t="s">
        <v>3</v>
      </c>
      <c r="I231" s="33">
        <v>50</v>
      </c>
      <c r="J231" s="33" t="s">
        <v>1016</v>
      </c>
      <c r="K231" s="33" t="s">
        <v>2435</v>
      </c>
      <c r="L231" s="17" t="s">
        <v>117</v>
      </c>
      <c r="M231" s="83" t="s">
        <v>2418</v>
      </c>
      <c r="N231" s="17" t="s">
        <v>28</v>
      </c>
      <c r="O231" s="212"/>
      <c r="P231" s="212"/>
      <c r="Q231" s="14"/>
      <c r="R231" s="212">
        <v>250</v>
      </c>
      <c r="S231" s="212">
        <v>250</v>
      </c>
      <c r="T231" s="212">
        <v>250</v>
      </c>
      <c r="U231" s="212"/>
      <c r="V231" s="14">
        <v>39135</v>
      </c>
      <c r="W231" s="20">
        <v>29351250</v>
      </c>
      <c r="X231" s="14">
        <f>W231*1.12</f>
        <v>32873400.000000004</v>
      </c>
      <c r="Y231" s="33" t="s">
        <v>1911</v>
      </c>
      <c r="Z231" s="33">
        <v>2015</v>
      </c>
      <c r="AA231" s="33"/>
    </row>
    <row r="232" spans="2:27" s="11" customFormat="1" ht="43.9" customHeight="1" x14ac:dyDescent="0.25">
      <c r="B232" s="33" t="s">
        <v>2548</v>
      </c>
      <c r="C232" s="16" t="s">
        <v>2</v>
      </c>
      <c r="D232" s="83" t="s">
        <v>1912</v>
      </c>
      <c r="E232" s="83" t="s">
        <v>1913</v>
      </c>
      <c r="F232" s="83" t="s">
        <v>1914</v>
      </c>
      <c r="G232" s="83" t="s">
        <v>2553</v>
      </c>
      <c r="H232" s="16" t="s">
        <v>3</v>
      </c>
      <c r="I232" s="33">
        <v>100</v>
      </c>
      <c r="J232" s="33" t="s">
        <v>2551</v>
      </c>
      <c r="K232" s="33" t="s">
        <v>41</v>
      </c>
      <c r="L232" s="17" t="s">
        <v>117</v>
      </c>
      <c r="M232" s="83" t="s">
        <v>2418</v>
      </c>
      <c r="N232" s="17" t="s">
        <v>28</v>
      </c>
      <c r="O232" s="212"/>
      <c r="P232" s="212"/>
      <c r="Q232" s="14"/>
      <c r="R232" s="212">
        <v>0</v>
      </c>
      <c r="S232" s="121">
        <v>0</v>
      </c>
      <c r="T232" s="121">
        <v>0</v>
      </c>
      <c r="U232" s="121"/>
      <c r="V232" s="14">
        <v>0</v>
      </c>
      <c r="W232" s="20">
        <v>0</v>
      </c>
      <c r="X232" s="14">
        <f t="shared" ref="X232" si="55">W232*1.12</f>
        <v>0</v>
      </c>
      <c r="Y232" s="33" t="s">
        <v>1911</v>
      </c>
      <c r="Z232" s="33">
        <v>2015</v>
      </c>
      <c r="AA232" s="16" t="s">
        <v>2922</v>
      </c>
    </row>
    <row r="233" spans="2:27" s="11" customFormat="1" ht="43.9" customHeight="1" x14ac:dyDescent="0.25">
      <c r="B233" s="33" t="s">
        <v>2920</v>
      </c>
      <c r="C233" s="16" t="s">
        <v>2</v>
      </c>
      <c r="D233" s="83" t="s">
        <v>1912</v>
      </c>
      <c r="E233" s="83" t="s">
        <v>1913</v>
      </c>
      <c r="F233" s="83" t="s">
        <v>1914</v>
      </c>
      <c r="G233" s="83" t="s">
        <v>2553</v>
      </c>
      <c r="H233" s="16" t="s">
        <v>3</v>
      </c>
      <c r="I233" s="33">
        <v>50</v>
      </c>
      <c r="J233" s="33" t="s">
        <v>1016</v>
      </c>
      <c r="K233" s="33" t="s">
        <v>2435</v>
      </c>
      <c r="L233" s="17" t="s">
        <v>117</v>
      </c>
      <c r="M233" s="83" t="s">
        <v>2418</v>
      </c>
      <c r="N233" s="17" t="s">
        <v>28</v>
      </c>
      <c r="O233" s="212"/>
      <c r="P233" s="212"/>
      <c r="Q233" s="14"/>
      <c r="R233" s="212">
        <v>0</v>
      </c>
      <c r="S233" s="121">
        <v>0</v>
      </c>
      <c r="T233" s="121">
        <v>0</v>
      </c>
      <c r="U233" s="121"/>
      <c r="V233" s="14">
        <v>0</v>
      </c>
      <c r="W233" s="20">
        <v>0</v>
      </c>
      <c r="X233" s="14">
        <f>W233*1.12</f>
        <v>0</v>
      </c>
      <c r="Y233" s="33" t="s">
        <v>1911</v>
      </c>
      <c r="Z233" s="33">
        <v>2015</v>
      </c>
      <c r="AA233" s="16" t="s">
        <v>3077</v>
      </c>
    </row>
    <row r="234" spans="2:27" s="11" customFormat="1" ht="43.9" customHeight="1" x14ac:dyDescent="0.25">
      <c r="B234" s="33" t="s">
        <v>3076</v>
      </c>
      <c r="C234" s="16" t="s">
        <v>2</v>
      </c>
      <c r="D234" s="83" t="s">
        <v>1912</v>
      </c>
      <c r="E234" s="83" t="s">
        <v>1913</v>
      </c>
      <c r="F234" s="83" t="s">
        <v>1914</v>
      </c>
      <c r="G234" s="83" t="s">
        <v>2553</v>
      </c>
      <c r="H234" s="16" t="s">
        <v>3</v>
      </c>
      <c r="I234" s="33">
        <v>50</v>
      </c>
      <c r="J234" s="33" t="s">
        <v>1016</v>
      </c>
      <c r="K234" s="33" t="s">
        <v>2435</v>
      </c>
      <c r="L234" s="17" t="s">
        <v>117</v>
      </c>
      <c r="M234" s="83" t="s">
        <v>2418</v>
      </c>
      <c r="N234" s="17" t="s">
        <v>28</v>
      </c>
      <c r="O234" s="212"/>
      <c r="P234" s="212"/>
      <c r="Q234" s="14"/>
      <c r="R234" s="212">
        <v>105</v>
      </c>
      <c r="S234" s="121">
        <v>105</v>
      </c>
      <c r="T234" s="121">
        <v>105</v>
      </c>
      <c r="U234" s="121"/>
      <c r="V234" s="14">
        <v>39135</v>
      </c>
      <c r="W234" s="20">
        <v>12327525</v>
      </c>
      <c r="X234" s="14">
        <f>W234*1.12</f>
        <v>13806828.000000002</v>
      </c>
      <c r="Y234" s="33" t="s">
        <v>1911</v>
      </c>
      <c r="Z234" s="33">
        <v>2015</v>
      </c>
      <c r="AA234" s="15"/>
    </row>
    <row r="235" spans="2:27" s="11" customFormat="1" ht="43.9" customHeight="1" x14ac:dyDescent="0.25">
      <c r="B235" s="33" t="s">
        <v>2600</v>
      </c>
      <c r="C235" s="16" t="s">
        <v>2</v>
      </c>
      <c r="D235" s="83" t="s">
        <v>1919</v>
      </c>
      <c r="E235" s="83" t="s">
        <v>1916</v>
      </c>
      <c r="F235" s="83" t="s">
        <v>1920</v>
      </c>
      <c r="G235" s="83" t="s">
        <v>1923</v>
      </c>
      <c r="H235" s="16" t="s">
        <v>3</v>
      </c>
      <c r="I235" s="83">
        <v>65</v>
      </c>
      <c r="J235" s="33" t="s">
        <v>2581</v>
      </c>
      <c r="K235" s="33" t="s">
        <v>2477</v>
      </c>
      <c r="L235" s="17" t="s">
        <v>117</v>
      </c>
      <c r="M235" s="83" t="s">
        <v>2607</v>
      </c>
      <c r="N235" s="17" t="s">
        <v>35</v>
      </c>
      <c r="O235" s="212"/>
      <c r="P235" s="212"/>
      <c r="Q235" s="14"/>
      <c r="R235" s="91">
        <v>75</v>
      </c>
      <c r="S235" s="337">
        <v>75</v>
      </c>
      <c r="T235" s="337">
        <v>75</v>
      </c>
      <c r="U235" s="337"/>
      <c r="V235" s="14">
        <v>29947.5</v>
      </c>
      <c r="W235" s="20">
        <v>6738187.5</v>
      </c>
      <c r="X235" s="14">
        <f t="shared" ref="X235:X239" si="56">W235*1.12</f>
        <v>7546770.0000000009</v>
      </c>
      <c r="Y235" s="33" t="s">
        <v>1911</v>
      </c>
      <c r="Z235" s="33">
        <v>2015</v>
      </c>
      <c r="AA235" s="16"/>
    </row>
    <row r="236" spans="2:27" s="11" customFormat="1" ht="43.9" customHeight="1" x14ac:dyDescent="0.25">
      <c r="B236" s="33" t="s">
        <v>2601</v>
      </c>
      <c r="C236" s="16" t="s">
        <v>2</v>
      </c>
      <c r="D236" s="83" t="s">
        <v>1915</v>
      </c>
      <c r="E236" s="83" t="s">
        <v>1916</v>
      </c>
      <c r="F236" s="83" t="s">
        <v>1917</v>
      </c>
      <c r="G236" s="83" t="s">
        <v>1924</v>
      </c>
      <c r="H236" s="16" t="s">
        <v>3</v>
      </c>
      <c r="I236" s="33">
        <v>65</v>
      </c>
      <c r="J236" s="33" t="s">
        <v>2581</v>
      </c>
      <c r="K236" s="33" t="s">
        <v>2477</v>
      </c>
      <c r="L236" s="17" t="s">
        <v>117</v>
      </c>
      <c r="M236" s="83" t="s">
        <v>2607</v>
      </c>
      <c r="N236" s="17" t="s">
        <v>35</v>
      </c>
      <c r="O236" s="212"/>
      <c r="P236" s="212"/>
      <c r="Q236" s="14"/>
      <c r="R236" s="14">
        <v>33</v>
      </c>
      <c r="S236" s="212">
        <v>33</v>
      </c>
      <c r="T236" s="212">
        <v>34</v>
      </c>
      <c r="U236" s="212"/>
      <c r="V236" s="14">
        <v>30060.03</v>
      </c>
      <c r="W236" s="20">
        <v>3006003</v>
      </c>
      <c r="X236" s="14">
        <f t="shared" si="56"/>
        <v>3366723.3600000003</v>
      </c>
      <c r="Y236" s="33" t="s">
        <v>1911</v>
      </c>
      <c r="Z236" s="33">
        <v>2015</v>
      </c>
      <c r="AA236" s="33"/>
    </row>
    <row r="237" spans="2:27" s="11" customFormat="1" ht="43.9" customHeight="1" x14ac:dyDescent="0.25">
      <c r="B237" s="33" t="s">
        <v>2602</v>
      </c>
      <c r="C237" s="16" t="s">
        <v>2</v>
      </c>
      <c r="D237" s="83" t="s">
        <v>1919</v>
      </c>
      <c r="E237" s="83" t="s">
        <v>1916</v>
      </c>
      <c r="F237" s="83" t="s">
        <v>1920</v>
      </c>
      <c r="G237" s="83" t="s">
        <v>1925</v>
      </c>
      <c r="H237" s="16" t="s">
        <v>3</v>
      </c>
      <c r="I237" s="33">
        <v>65</v>
      </c>
      <c r="J237" s="33" t="s">
        <v>2581</v>
      </c>
      <c r="K237" s="33" t="s">
        <v>2477</v>
      </c>
      <c r="L237" s="17" t="s">
        <v>117</v>
      </c>
      <c r="M237" s="83" t="s">
        <v>2607</v>
      </c>
      <c r="N237" s="17" t="s">
        <v>35</v>
      </c>
      <c r="O237" s="212"/>
      <c r="P237" s="212"/>
      <c r="Q237" s="14"/>
      <c r="R237" s="21">
        <v>66</v>
      </c>
      <c r="S237" s="121">
        <v>66</v>
      </c>
      <c r="T237" s="121">
        <v>68</v>
      </c>
      <c r="U237" s="121"/>
      <c r="V237" s="14">
        <v>24720.3</v>
      </c>
      <c r="W237" s="20">
        <v>4944060</v>
      </c>
      <c r="X237" s="14">
        <f t="shared" ref="X237" si="57">W237*1.12</f>
        <v>5537347.2000000002</v>
      </c>
      <c r="Y237" s="33" t="s">
        <v>1911</v>
      </c>
      <c r="Z237" s="33">
        <v>2015</v>
      </c>
      <c r="AA237" s="15"/>
    </row>
    <row r="238" spans="2:27" s="11" customFormat="1" ht="43.9" customHeight="1" x14ac:dyDescent="0.25">
      <c r="B238" s="33" t="s">
        <v>2612</v>
      </c>
      <c r="C238" s="16" t="s">
        <v>2</v>
      </c>
      <c r="D238" s="83" t="s">
        <v>1150</v>
      </c>
      <c r="E238" s="83" t="s">
        <v>1151</v>
      </c>
      <c r="F238" s="83" t="s">
        <v>1152</v>
      </c>
      <c r="G238" s="83" t="s">
        <v>2613</v>
      </c>
      <c r="H238" s="16" t="s">
        <v>95</v>
      </c>
      <c r="I238" s="33">
        <v>0</v>
      </c>
      <c r="J238" s="33" t="s">
        <v>2523</v>
      </c>
      <c r="K238" s="33" t="s">
        <v>1570</v>
      </c>
      <c r="L238" s="17" t="s">
        <v>4</v>
      </c>
      <c r="M238" s="83" t="s">
        <v>2614</v>
      </c>
      <c r="N238" s="17" t="s">
        <v>35</v>
      </c>
      <c r="O238" s="212"/>
      <c r="P238" s="212"/>
      <c r="Q238" s="14"/>
      <c r="R238" s="21">
        <v>0.5</v>
      </c>
      <c r="S238" s="339">
        <v>0.5</v>
      </c>
      <c r="T238" s="339">
        <v>0.5</v>
      </c>
      <c r="U238" s="121"/>
      <c r="V238" s="14">
        <v>33333333</v>
      </c>
      <c r="W238" s="20">
        <v>50000000</v>
      </c>
      <c r="X238" s="14">
        <f t="shared" si="56"/>
        <v>56000000.000000007</v>
      </c>
      <c r="Y238" s="33"/>
      <c r="Z238" s="33">
        <v>2015</v>
      </c>
      <c r="AA238" s="15"/>
    </row>
    <row r="239" spans="2:27" s="11" customFormat="1" ht="43.9" customHeight="1" x14ac:dyDescent="0.25">
      <c r="B239" s="33" t="s">
        <v>2621</v>
      </c>
      <c r="C239" s="16" t="s">
        <v>2</v>
      </c>
      <c r="D239" s="16" t="s">
        <v>2061</v>
      </c>
      <c r="E239" s="16" t="s">
        <v>2062</v>
      </c>
      <c r="F239" s="16" t="s">
        <v>2063</v>
      </c>
      <c r="G239" s="76" t="s">
        <v>2064</v>
      </c>
      <c r="H239" s="16" t="s">
        <v>3</v>
      </c>
      <c r="I239" s="33">
        <v>100</v>
      </c>
      <c r="J239" s="33" t="s">
        <v>1369</v>
      </c>
      <c r="K239" s="33" t="s">
        <v>1532</v>
      </c>
      <c r="L239" s="17" t="s">
        <v>117</v>
      </c>
      <c r="M239" s="83" t="s">
        <v>2620</v>
      </c>
      <c r="N239" s="17" t="s">
        <v>2066</v>
      </c>
      <c r="O239" s="212"/>
      <c r="P239" s="212"/>
      <c r="Q239" s="14"/>
      <c r="R239" s="77">
        <v>0</v>
      </c>
      <c r="S239" s="338">
        <v>0</v>
      </c>
      <c r="T239" s="338">
        <v>0</v>
      </c>
      <c r="U239" s="16"/>
      <c r="V239" s="14">
        <v>0</v>
      </c>
      <c r="W239" s="20">
        <v>0</v>
      </c>
      <c r="X239" s="14">
        <f t="shared" si="56"/>
        <v>0</v>
      </c>
      <c r="Y239" s="33" t="s">
        <v>1911</v>
      </c>
      <c r="Z239" s="33">
        <v>2015</v>
      </c>
      <c r="AA239" s="15" t="s">
        <v>2951</v>
      </c>
    </row>
    <row r="240" spans="2:27" s="11" customFormat="1" ht="43.9" customHeight="1" x14ac:dyDescent="0.25">
      <c r="B240" s="33" t="s">
        <v>2946</v>
      </c>
      <c r="C240" s="16" t="s">
        <v>2</v>
      </c>
      <c r="D240" s="16" t="s">
        <v>2061</v>
      </c>
      <c r="E240" s="16" t="s">
        <v>2062</v>
      </c>
      <c r="F240" s="16" t="s">
        <v>2063</v>
      </c>
      <c r="G240" s="76" t="s">
        <v>2064</v>
      </c>
      <c r="H240" s="16" t="s">
        <v>3</v>
      </c>
      <c r="I240" s="33">
        <v>100</v>
      </c>
      <c r="J240" s="33" t="s">
        <v>1015</v>
      </c>
      <c r="K240" s="33" t="s">
        <v>1532</v>
      </c>
      <c r="L240" s="17" t="s">
        <v>117</v>
      </c>
      <c r="M240" s="83" t="s">
        <v>2620</v>
      </c>
      <c r="N240" s="17" t="s">
        <v>2066</v>
      </c>
      <c r="O240" s="212"/>
      <c r="P240" s="212"/>
      <c r="Q240" s="14"/>
      <c r="R240" s="77">
        <v>80</v>
      </c>
      <c r="S240" s="338">
        <v>80</v>
      </c>
      <c r="T240" s="338">
        <v>80</v>
      </c>
      <c r="U240" s="16"/>
      <c r="V240" s="14">
        <v>450</v>
      </c>
      <c r="W240" s="20">
        <v>108000</v>
      </c>
      <c r="X240" s="14">
        <f t="shared" ref="X240:X260" si="58">W240*1.12</f>
        <v>120960.00000000001</v>
      </c>
      <c r="Y240" s="33" t="s">
        <v>1911</v>
      </c>
      <c r="Z240" s="33">
        <v>2015</v>
      </c>
      <c r="AA240" s="15"/>
    </row>
    <row r="241" spans="2:27" s="11" customFormat="1" ht="43.9" customHeight="1" x14ac:dyDescent="0.25">
      <c r="B241" s="33" t="s">
        <v>2622</v>
      </c>
      <c r="C241" s="16" t="s">
        <v>2</v>
      </c>
      <c r="D241" s="16" t="s">
        <v>2069</v>
      </c>
      <c r="E241" s="19" t="s">
        <v>2062</v>
      </c>
      <c r="F241" s="19" t="s">
        <v>2070</v>
      </c>
      <c r="G241" s="33" t="s">
        <v>2071</v>
      </c>
      <c r="H241" s="16" t="s">
        <v>3</v>
      </c>
      <c r="I241" s="33">
        <v>100</v>
      </c>
      <c r="J241" s="33" t="s">
        <v>1369</v>
      </c>
      <c r="K241" s="33" t="s">
        <v>1085</v>
      </c>
      <c r="L241" s="17" t="s">
        <v>117</v>
      </c>
      <c r="M241" s="83" t="s">
        <v>2620</v>
      </c>
      <c r="N241" s="17" t="s">
        <v>2066</v>
      </c>
      <c r="O241" s="212"/>
      <c r="P241" s="212"/>
      <c r="Q241" s="14"/>
      <c r="R241" s="77">
        <v>0</v>
      </c>
      <c r="S241" s="338">
        <v>0</v>
      </c>
      <c r="T241" s="338">
        <v>0</v>
      </c>
      <c r="U241" s="16"/>
      <c r="V241" s="14">
        <v>0</v>
      </c>
      <c r="W241" s="20">
        <v>0</v>
      </c>
      <c r="X241" s="14">
        <f t="shared" ref="X241" si="59">W241*1.12</f>
        <v>0</v>
      </c>
      <c r="Y241" s="33" t="s">
        <v>1911</v>
      </c>
      <c r="Z241" s="33">
        <v>2015</v>
      </c>
      <c r="AA241" s="15" t="s">
        <v>2952</v>
      </c>
    </row>
    <row r="242" spans="2:27" s="11" customFormat="1" ht="43.9" customHeight="1" x14ac:dyDescent="0.25">
      <c r="B242" s="33" t="s">
        <v>2947</v>
      </c>
      <c r="C242" s="16" t="s">
        <v>2</v>
      </c>
      <c r="D242" s="16" t="s">
        <v>2069</v>
      </c>
      <c r="E242" s="19" t="s">
        <v>2062</v>
      </c>
      <c r="F242" s="19" t="s">
        <v>2070</v>
      </c>
      <c r="G242" s="33" t="s">
        <v>2071</v>
      </c>
      <c r="H242" s="16" t="s">
        <v>3</v>
      </c>
      <c r="I242" s="33">
        <v>100</v>
      </c>
      <c r="J242" s="33" t="s">
        <v>1015</v>
      </c>
      <c r="K242" s="33" t="s">
        <v>1085</v>
      </c>
      <c r="L242" s="17" t="s">
        <v>117</v>
      </c>
      <c r="M242" s="83" t="s">
        <v>2620</v>
      </c>
      <c r="N242" s="17" t="s">
        <v>2066</v>
      </c>
      <c r="O242" s="212"/>
      <c r="P242" s="212"/>
      <c r="Q242" s="14"/>
      <c r="R242" s="77">
        <v>3500</v>
      </c>
      <c r="S242" s="338">
        <v>3500</v>
      </c>
      <c r="T242" s="338">
        <v>3500</v>
      </c>
      <c r="U242" s="16"/>
      <c r="V242" s="14">
        <v>24</v>
      </c>
      <c r="W242" s="20">
        <v>252000</v>
      </c>
      <c r="X242" s="14">
        <f t="shared" si="58"/>
        <v>282240</v>
      </c>
      <c r="Y242" s="33" t="s">
        <v>1911</v>
      </c>
      <c r="Z242" s="33">
        <v>2015</v>
      </c>
      <c r="AA242" s="15"/>
    </row>
    <row r="243" spans="2:27" s="11" customFormat="1" ht="43.9" customHeight="1" x14ac:dyDescent="0.25">
      <c r="B243" s="33" t="s">
        <v>2623</v>
      </c>
      <c r="C243" s="16" t="s">
        <v>2</v>
      </c>
      <c r="D243" s="16" t="s">
        <v>2069</v>
      </c>
      <c r="E243" s="19" t="s">
        <v>2062</v>
      </c>
      <c r="F243" s="19" t="s">
        <v>2070</v>
      </c>
      <c r="G243" s="33" t="s">
        <v>2071</v>
      </c>
      <c r="H243" s="16" t="s">
        <v>3</v>
      </c>
      <c r="I243" s="33">
        <v>100</v>
      </c>
      <c r="J243" s="33" t="s">
        <v>1369</v>
      </c>
      <c r="K243" s="33" t="s">
        <v>467</v>
      </c>
      <c r="L243" s="17" t="s">
        <v>117</v>
      </c>
      <c r="M243" s="83" t="s">
        <v>2620</v>
      </c>
      <c r="N243" s="17" t="s">
        <v>2066</v>
      </c>
      <c r="O243" s="212"/>
      <c r="P243" s="212"/>
      <c r="Q243" s="14"/>
      <c r="R243" s="77">
        <v>0</v>
      </c>
      <c r="S243" s="338">
        <v>0</v>
      </c>
      <c r="T243" s="338">
        <v>0</v>
      </c>
      <c r="U243" s="16"/>
      <c r="V243" s="14">
        <v>0</v>
      </c>
      <c r="W243" s="20">
        <v>0</v>
      </c>
      <c r="X243" s="14">
        <f t="shared" ref="X243" si="60">W243*1.12</f>
        <v>0</v>
      </c>
      <c r="Y243" s="33" t="s">
        <v>1911</v>
      </c>
      <c r="Z243" s="33">
        <v>2015</v>
      </c>
      <c r="AA243" s="15" t="s">
        <v>2953</v>
      </c>
    </row>
    <row r="244" spans="2:27" s="11" customFormat="1" ht="43.9" customHeight="1" x14ac:dyDescent="0.25">
      <c r="B244" s="33" t="s">
        <v>2948</v>
      </c>
      <c r="C244" s="16" t="s">
        <v>2</v>
      </c>
      <c r="D244" s="16" t="s">
        <v>2069</v>
      </c>
      <c r="E244" s="19" t="s">
        <v>2062</v>
      </c>
      <c r="F244" s="19" t="s">
        <v>2070</v>
      </c>
      <c r="G244" s="33" t="s">
        <v>2071</v>
      </c>
      <c r="H244" s="16" t="s">
        <v>3</v>
      </c>
      <c r="I244" s="33">
        <v>100</v>
      </c>
      <c r="J244" s="33" t="s">
        <v>1015</v>
      </c>
      <c r="K244" s="33" t="s">
        <v>467</v>
      </c>
      <c r="L244" s="17" t="s">
        <v>117</v>
      </c>
      <c r="M244" s="83" t="s">
        <v>2620</v>
      </c>
      <c r="N244" s="17" t="s">
        <v>2066</v>
      </c>
      <c r="O244" s="212"/>
      <c r="P244" s="212"/>
      <c r="Q244" s="14"/>
      <c r="R244" s="77">
        <v>4500</v>
      </c>
      <c r="S244" s="338">
        <v>4500</v>
      </c>
      <c r="T244" s="338">
        <v>4500</v>
      </c>
      <c r="U244" s="16"/>
      <c r="V244" s="14">
        <v>24</v>
      </c>
      <c r="W244" s="20">
        <v>324000</v>
      </c>
      <c r="X244" s="14">
        <f t="shared" si="58"/>
        <v>362880.00000000006</v>
      </c>
      <c r="Y244" s="33" t="s">
        <v>1911</v>
      </c>
      <c r="Z244" s="33">
        <v>2015</v>
      </c>
      <c r="AA244" s="15"/>
    </row>
    <row r="245" spans="2:27" s="11" customFormat="1" ht="43.9" customHeight="1" x14ac:dyDescent="0.25">
      <c r="B245" s="33" t="s">
        <v>2624</v>
      </c>
      <c r="C245" s="16" t="s">
        <v>2</v>
      </c>
      <c r="D245" s="70" t="s">
        <v>2072</v>
      </c>
      <c r="E245" s="19" t="s">
        <v>2073</v>
      </c>
      <c r="F245" s="19" t="s">
        <v>2074</v>
      </c>
      <c r="G245" s="33" t="s">
        <v>2075</v>
      </c>
      <c r="H245" s="16" t="s">
        <v>3</v>
      </c>
      <c r="I245" s="33">
        <v>100</v>
      </c>
      <c r="J245" s="33" t="s">
        <v>1369</v>
      </c>
      <c r="K245" s="33" t="s">
        <v>467</v>
      </c>
      <c r="L245" s="17" t="s">
        <v>117</v>
      </c>
      <c r="M245" s="83" t="s">
        <v>2620</v>
      </c>
      <c r="N245" s="17" t="s">
        <v>2066</v>
      </c>
      <c r="O245" s="212"/>
      <c r="P245" s="212"/>
      <c r="Q245" s="14"/>
      <c r="R245" s="77">
        <v>0</v>
      </c>
      <c r="S245" s="338">
        <v>0</v>
      </c>
      <c r="T245" s="338">
        <v>0</v>
      </c>
      <c r="U245" s="16"/>
      <c r="V245" s="14">
        <v>0</v>
      </c>
      <c r="W245" s="20">
        <v>0</v>
      </c>
      <c r="X245" s="14">
        <f t="shared" ref="X245" si="61">W245*1.12</f>
        <v>0</v>
      </c>
      <c r="Y245" s="33" t="s">
        <v>1911</v>
      </c>
      <c r="Z245" s="33">
        <v>2015</v>
      </c>
      <c r="AA245" s="15" t="s">
        <v>2954</v>
      </c>
    </row>
    <row r="246" spans="2:27" s="11" customFormat="1" ht="43.9" customHeight="1" x14ac:dyDescent="0.25">
      <c r="B246" s="33" t="s">
        <v>2949</v>
      </c>
      <c r="C246" s="16" t="s">
        <v>2</v>
      </c>
      <c r="D246" s="70" t="s">
        <v>2072</v>
      </c>
      <c r="E246" s="19" t="s">
        <v>2073</v>
      </c>
      <c r="F246" s="19" t="s">
        <v>2074</v>
      </c>
      <c r="G246" s="33" t="s">
        <v>2075</v>
      </c>
      <c r="H246" s="16" t="s">
        <v>3</v>
      </c>
      <c r="I246" s="33">
        <v>100</v>
      </c>
      <c r="J246" s="33" t="s">
        <v>1015</v>
      </c>
      <c r="K246" s="33" t="s">
        <v>467</v>
      </c>
      <c r="L246" s="17" t="s">
        <v>117</v>
      </c>
      <c r="M246" s="83" t="s">
        <v>2620</v>
      </c>
      <c r="N246" s="17" t="s">
        <v>2066</v>
      </c>
      <c r="O246" s="212"/>
      <c r="P246" s="212"/>
      <c r="Q246" s="14"/>
      <c r="R246" s="77">
        <v>3300</v>
      </c>
      <c r="S246" s="338">
        <v>3300</v>
      </c>
      <c r="T246" s="338">
        <v>3300</v>
      </c>
      <c r="U246" s="16"/>
      <c r="V246" s="14">
        <v>38</v>
      </c>
      <c r="W246" s="20">
        <v>376200</v>
      </c>
      <c r="X246" s="14">
        <f t="shared" si="58"/>
        <v>421344.00000000006</v>
      </c>
      <c r="Y246" s="33" t="s">
        <v>1911</v>
      </c>
      <c r="Z246" s="33">
        <v>2015</v>
      </c>
      <c r="AA246" s="15"/>
    </row>
    <row r="247" spans="2:27" s="11" customFormat="1" ht="43.9" customHeight="1" x14ac:dyDescent="0.25">
      <c r="B247" s="33" t="s">
        <v>2625</v>
      </c>
      <c r="C247" s="16" t="s">
        <v>2</v>
      </c>
      <c r="D247" s="70" t="s">
        <v>2626</v>
      </c>
      <c r="E247" s="19" t="s">
        <v>2073</v>
      </c>
      <c r="F247" s="19" t="s">
        <v>2627</v>
      </c>
      <c r="G247" s="33" t="s">
        <v>2628</v>
      </c>
      <c r="H247" s="16" t="s">
        <v>3</v>
      </c>
      <c r="I247" s="33">
        <v>100</v>
      </c>
      <c r="J247" s="33" t="s">
        <v>1369</v>
      </c>
      <c r="K247" s="33" t="s">
        <v>467</v>
      </c>
      <c r="L247" s="17" t="s">
        <v>117</v>
      </c>
      <c r="M247" s="83" t="s">
        <v>2620</v>
      </c>
      <c r="N247" s="17" t="s">
        <v>2066</v>
      </c>
      <c r="O247" s="212"/>
      <c r="P247" s="212"/>
      <c r="Q247" s="14"/>
      <c r="R247" s="77">
        <v>0</v>
      </c>
      <c r="S247" s="338">
        <v>0</v>
      </c>
      <c r="T247" s="338">
        <v>0</v>
      </c>
      <c r="U247" s="16"/>
      <c r="V247" s="14">
        <v>0</v>
      </c>
      <c r="W247" s="20">
        <v>0</v>
      </c>
      <c r="X247" s="14">
        <f t="shared" ref="X247" si="62">W247*1.12</f>
        <v>0</v>
      </c>
      <c r="Y247" s="33" t="s">
        <v>1911</v>
      </c>
      <c r="Z247" s="33">
        <v>2015</v>
      </c>
      <c r="AA247" s="15" t="s">
        <v>2955</v>
      </c>
    </row>
    <row r="248" spans="2:27" s="11" customFormat="1" ht="43.9" customHeight="1" x14ac:dyDescent="0.25">
      <c r="B248" s="33" t="s">
        <v>2950</v>
      </c>
      <c r="C248" s="16" t="s">
        <v>2</v>
      </c>
      <c r="D248" s="70" t="s">
        <v>2626</v>
      </c>
      <c r="E248" s="19" t="s">
        <v>2073</v>
      </c>
      <c r="F248" s="19" t="s">
        <v>2627</v>
      </c>
      <c r="G248" s="33" t="s">
        <v>2628</v>
      </c>
      <c r="H248" s="16" t="s">
        <v>3</v>
      </c>
      <c r="I248" s="33">
        <v>100</v>
      </c>
      <c r="J248" s="33" t="s">
        <v>1015</v>
      </c>
      <c r="K248" s="33" t="s">
        <v>467</v>
      </c>
      <c r="L248" s="17" t="s">
        <v>117</v>
      </c>
      <c r="M248" s="83" t="s">
        <v>2620</v>
      </c>
      <c r="N248" s="17" t="s">
        <v>2066</v>
      </c>
      <c r="O248" s="212"/>
      <c r="P248" s="212"/>
      <c r="Q248" s="14"/>
      <c r="R248" s="77">
        <v>1000</v>
      </c>
      <c r="S248" s="338">
        <v>1000</v>
      </c>
      <c r="T248" s="338">
        <v>1000</v>
      </c>
      <c r="U248" s="16"/>
      <c r="V248" s="14">
        <v>38</v>
      </c>
      <c r="W248" s="20">
        <v>114000</v>
      </c>
      <c r="X248" s="14">
        <f t="shared" si="58"/>
        <v>127680.00000000001</v>
      </c>
      <c r="Y248" s="33" t="s">
        <v>1911</v>
      </c>
      <c r="Z248" s="33">
        <v>2015</v>
      </c>
      <c r="AA248" s="15"/>
    </row>
    <row r="249" spans="2:27" s="11" customFormat="1" ht="43.9" customHeight="1" x14ac:dyDescent="0.25">
      <c r="B249" s="33" t="s">
        <v>2860</v>
      </c>
      <c r="C249" s="16" t="s">
        <v>2</v>
      </c>
      <c r="D249" s="70" t="s">
        <v>2862</v>
      </c>
      <c r="E249" s="19" t="s">
        <v>2863</v>
      </c>
      <c r="F249" s="19" t="s">
        <v>2864</v>
      </c>
      <c r="G249" s="33" t="s">
        <v>2865</v>
      </c>
      <c r="H249" s="16" t="s">
        <v>95</v>
      </c>
      <c r="I249" s="33">
        <v>0</v>
      </c>
      <c r="J249" s="33" t="s">
        <v>1017</v>
      </c>
      <c r="K249" s="33" t="s">
        <v>2867</v>
      </c>
      <c r="L249" s="17" t="s">
        <v>117</v>
      </c>
      <c r="M249" s="83" t="s">
        <v>1117</v>
      </c>
      <c r="N249" s="17" t="s">
        <v>2868</v>
      </c>
      <c r="O249" s="212"/>
      <c r="P249" s="212"/>
      <c r="Q249" s="14">
        <v>0</v>
      </c>
      <c r="R249" s="77">
        <v>0</v>
      </c>
      <c r="S249" s="338"/>
      <c r="T249" s="338"/>
      <c r="U249" s="16"/>
      <c r="V249" s="14">
        <v>0</v>
      </c>
      <c r="W249" s="20">
        <v>0</v>
      </c>
      <c r="X249" s="14">
        <f t="shared" ref="X249:X253" si="63">W249*1.12</f>
        <v>0</v>
      </c>
      <c r="Y249" s="33"/>
      <c r="Z249" s="33">
        <v>2015</v>
      </c>
      <c r="AA249" s="15" t="s">
        <v>992</v>
      </c>
    </row>
    <row r="250" spans="2:27" s="11" customFormat="1" ht="43.9" customHeight="1" x14ac:dyDescent="0.25">
      <c r="B250" s="33" t="s">
        <v>2861</v>
      </c>
      <c r="C250" s="16" t="s">
        <v>2</v>
      </c>
      <c r="D250" s="70" t="s">
        <v>2862</v>
      </c>
      <c r="E250" s="19" t="s">
        <v>2863</v>
      </c>
      <c r="F250" s="19" t="s">
        <v>2864</v>
      </c>
      <c r="G250" s="33" t="s">
        <v>2866</v>
      </c>
      <c r="H250" s="16" t="s">
        <v>95</v>
      </c>
      <c r="I250" s="33">
        <v>0</v>
      </c>
      <c r="J250" s="33" t="s">
        <v>1017</v>
      </c>
      <c r="K250" s="33" t="s">
        <v>2867</v>
      </c>
      <c r="L250" s="17" t="s">
        <v>117</v>
      </c>
      <c r="M250" s="83" t="s">
        <v>1117</v>
      </c>
      <c r="N250" s="17" t="s">
        <v>2868</v>
      </c>
      <c r="O250" s="212"/>
      <c r="P250" s="212"/>
      <c r="Q250" s="14">
        <v>0</v>
      </c>
      <c r="R250" s="77">
        <v>0</v>
      </c>
      <c r="S250" s="338"/>
      <c r="T250" s="338"/>
      <c r="U250" s="16"/>
      <c r="V250" s="14">
        <v>0</v>
      </c>
      <c r="W250" s="20">
        <v>0</v>
      </c>
      <c r="X250" s="14">
        <f t="shared" si="63"/>
        <v>0</v>
      </c>
      <c r="Y250" s="33"/>
      <c r="Z250" s="33">
        <v>2015</v>
      </c>
      <c r="AA250" s="15" t="s">
        <v>992</v>
      </c>
    </row>
    <row r="251" spans="2:27" s="11" customFormat="1" ht="43.9" customHeight="1" x14ac:dyDescent="0.25">
      <c r="B251" s="33" t="s">
        <v>2957</v>
      </c>
      <c r="C251" s="16" t="s">
        <v>2</v>
      </c>
      <c r="D251" s="70" t="s">
        <v>2002</v>
      </c>
      <c r="E251" s="19" t="s">
        <v>2003</v>
      </c>
      <c r="F251" s="19" t="s">
        <v>2004</v>
      </c>
      <c r="G251" s="33" t="s">
        <v>3000</v>
      </c>
      <c r="H251" s="16" t="s">
        <v>3</v>
      </c>
      <c r="I251" s="33">
        <v>100</v>
      </c>
      <c r="J251" s="33" t="s">
        <v>1015</v>
      </c>
      <c r="K251" s="33" t="s">
        <v>2435</v>
      </c>
      <c r="L251" s="17" t="s">
        <v>117</v>
      </c>
      <c r="M251" s="83" t="s">
        <v>2620</v>
      </c>
      <c r="N251" s="17" t="s">
        <v>28</v>
      </c>
      <c r="O251" s="212"/>
      <c r="P251" s="212"/>
      <c r="Q251" s="14"/>
      <c r="R251" s="77">
        <v>0</v>
      </c>
      <c r="S251" s="338">
        <v>0</v>
      </c>
      <c r="T251" s="338">
        <v>0</v>
      </c>
      <c r="U251" s="16"/>
      <c r="V251" s="14">
        <v>0</v>
      </c>
      <c r="W251" s="20">
        <v>0</v>
      </c>
      <c r="X251" s="14">
        <f t="shared" ref="X251" si="64">W251*1.12</f>
        <v>0</v>
      </c>
      <c r="Y251" s="33"/>
      <c r="Z251" s="33">
        <v>2015</v>
      </c>
      <c r="AA251" s="15" t="s">
        <v>3345</v>
      </c>
    </row>
    <row r="252" spans="2:27" s="11" customFormat="1" ht="43.9" customHeight="1" x14ac:dyDescent="0.25">
      <c r="B252" s="33" t="s">
        <v>3344</v>
      </c>
      <c r="C252" s="16" t="s">
        <v>2</v>
      </c>
      <c r="D252" s="70" t="s">
        <v>3346</v>
      </c>
      <c r="E252" s="19" t="s">
        <v>3347</v>
      </c>
      <c r="F252" s="19" t="s">
        <v>3348</v>
      </c>
      <c r="G252" s="33" t="s">
        <v>3000</v>
      </c>
      <c r="H252" s="16" t="s">
        <v>3</v>
      </c>
      <c r="I252" s="33">
        <v>0</v>
      </c>
      <c r="J252" s="33" t="s">
        <v>535</v>
      </c>
      <c r="K252" s="33" t="s">
        <v>2435</v>
      </c>
      <c r="L252" s="17" t="s">
        <v>117</v>
      </c>
      <c r="M252" s="83" t="s">
        <v>3349</v>
      </c>
      <c r="N252" s="17" t="s">
        <v>28</v>
      </c>
      <c r="O252" s="212"/>
      <c r="P252" s="212"/>
      <c r="Q252" s="14"/>
      <c r="R252" s="77">
        <v>46900</v>
      </c>
      <c r="S252" s="338">
        <v>46900</v>
      </c>
      <c r="T252" s="338">
        <v>47000</v>
      </c>
      <c r="U252" s="16"/>
      <c r="V252" s="14">
        <v>52</v>
      </c>
      <c r="W252" s="20">
        <v>7321600</v>
      </c>
      <c r="X252" s="14">
        <f t="shared" si="63"/>
        <v>8200192.0000000009</v>
      </c>
      <c r="Y252" s="33"/>
      <c r="Z252" s="33">
        <v>2016</v>
      </c>
      <c r="AA252" s="15"/>
    </row>
    <row r="253" spans="2:27" s="11" customFormat="1" ht="43.9" customHeight="1" x14ac:dyDescent="0.25">
      <c r="B253" s="33" t="s">
        <v>3175</v>
      </c>
      <c r="C253" s="16" t="s">
        <v>2</v>
      </c>
      <c r="D253" s="70" t="s">
        <v>3169</v>
      </c>
      <c r="E253" s="19" t="s">
        <v>3170</v>
      </c>
      <c r="F253" s="19" t="s">
        <v>3171</v>
      </c>
      <c r="G253" s="33" t="s">
        <v>3172</v>
      </c>
      <c r="H253" s="16" t="s">
        <v>95</v>
      </c>
      <c r="I253" s="33">
        <v>0</v>
      </c>
      <c r="J253" s="33" t="s">
        <v>3088</v>
      </c>
      <c r="K253" s="33" t="s">
        <v>2435</v>
      </c>
      <c r="L253" s="17" t="s">
        <v>4</v>
      </c>
      <c r="M253" s="83" t="s">
        <v>15</v>
      </c>
      <c r="N253" s="17" t="s">
        <v>28</v>
      </c>
      <c r="O253" s="212"/>
      <c r="P253" s="212"/>
      <c r="Q253" s="14"/>
      <c r="R253" s="338">
        <v>1</v>
      </c>
      <c r="S253" s="338">
        <v>2</v>
      </c>
      <c r="T253" s="338"/>
      <c r="U253" s="16"/>
      <c r="V253" s="14">
        <v>261000000</v>
      </c>
      <c r="W253" s="20">
        <v>783000000</v>
      </c>
      <c r="X253" s="14">
        <f t="shared" si="63"/>
        <v>876960000.00000012</v>
      </c>
      <c r="Y253" s="33"/>
      <c r="Z253" s="33">
        <v>2016</v>
      </c>
      <c r="AA253" s="15"/>
    </row>
    <row r="254" spans="2:27" s="11" customFormat="1" ht="43.9" customHeight="1" x14ac:dyDescent="0.25">
      <c r="B254" s="33" t="s">
        <v>3188</v>
      </c>
      <c r="C254" s="16" t="s">
        <v>2</v>
      </c>
      <c r="D254" s="70" t="s">
        <v>3189</v>
      </c>
      <c r="E254" s="19" t="s">
        <v>1151</v>
      </c>
      <c r="F254" s="19" t="s">
        <v>3190</v>
      </c>
      <c r="G254" s="33" t="s">
        <v>3259</v>
      </c>
      <c r="H254" s="16" t="s">
        <v>95</v>
      </c>
      <c r="I254" s="33">
        <v>0</v>
      </c>
      <c r="J254" s="33" t="s">
        <v>1016</v>
      </c>
      <c r="K254" s="33" t="s">
        <v>2435</v>
      </c>
      <c r="L254" s="17" t="s">
        <v>4</v>
      </c>
      <c r="M254" s="83" t="s">
        <v>3191</v>
      </c>
      <c r="N254" s="17" t="s">
        <v>28</v>
      </c>
      <c r="O254" s="212"/>
      <c r="P254" s="212"/>
      <c r="Q254" s="14"/>
      <c r="R254" s="338">
        <v>2530</v>
      </c>
      <c r="S254" s="338">
        <v>2531</v>
      </c>
      <c r="T254" s="338">
        <v>2531</v>
      </c>
      <c r="U254" s="16"/>
      <c r="V254" s="14">
        <v>8957</v>
      </c>
      <c r="W254" s="20">
        <f>(R254*V254)+(S254*V254)+(T254*V254)</f>
        <v>68001544</v>
      </c>
      <c r="X254" s="14">
        <f t="shared" ref="X254:X255" si="65">W254*1.12</f>
        <v>76161729.280000001</v>
      </c>
      <c r="Y254" s="33"/>
      <c r="Z254" s="33">
        <v>2016</v>
      </c>
      <c r="AA254" s="15"/>
    </row>
    <row r="255" spans="2:27" s="11" customFormat="1" ht="43.9" customHeight="1" x14ac:dyDescent="0.25">
      <c r="B255" s="33" t="s">
        <v>3214</v>
      </c>
      <c r="C255" s="16" t="s">
        <v>2</v>
      </c>
      <c r="D255" s="70" t="s">
        <v>3216</v>
      </c>
      <c r="E255" s="19" t="s">
        <v>3217</v>
      </c>
      <c r="F255" s="19" t="s">
        <v>3218</v>
      </c>
      <c r="G255" s="33" t="s">
        <v>3219</v>
      </c>
      <c r="H255" s="16" t="s">
        <v>95</v>
      </c>
      <c r="I255" s="33">
        <v>0</v>
      </c>
      <c r="J255" s="33" t="s">
        <v>1016</v>
      </c>
      <c r="K255" s="33" t="s">
        <v>3223</v>
      </c>
      <c r="L255" s="17" t="s">
        <v>117</v>
      </c>
      <c r="M255" s="83" t="s">
        <v>1117</v>
      </c>
      <c r="N255" s="17" t="s">
        <v>3225</v>
      </c>
      <c r="O255" s="212"/>
      <c r="P255" s="212"/>
      <c r="Q255" s="14">
        <v>154</v>
      </c>
      <c r="R255" s="338">
        <v>1846</v>
      </c>
      <c r="S255" s="338"/>
      <c r="T255" s="338"/>
      <c r="U255" s="16"/>
      <c r="V255" s="14">
        <v>2015</v>
      </c>
      <c r="W255" s="20">
        <f t="shared" ref="W255:W256" si="66">(R255*V255)+(S255*V255)+(T255*V255)</f>
        <v>3719690</v>
      </c>
      <c r="X255" s="14">
        <f t="shared" si="65"/>
        <v>4166052.8000000003</v>
      </c>
      <c r="Y255" s="33"/>
      <c r="Z255" s="33">
        <v>2015</v>
      </c>
      <c r="AA255" s="15"/>
    </row>
    <row r="256" spans="2:27" s="11" customFormat="1" ht="43.9" customHeight="1" x14ac:dyDescent="0.25">
      <c r="B256" s="33" t="s">
        <v>3215</v>
      </c>
      <c r="C256" s="16" t="s">
        <v>2</v>
      </c>
      <c r="D256" s="70" t="s">
        <v>3220</v>
      </c>
      <c r="E256" s="19" t="s">
        <v>3221</v>
      </c>
      <c r="F256" s="19" t="s">
        <v>3222</v>
      </c>
      <c r="G256" s="33" t="s">
        <v>3224</v>
      </c>
      <c r="H256" s="16" t="s">
        <v>95</v>
      </c>
      <c r="I256" s="33">
        <v>0</v>
      </c>
      <c r="J256" s="33" t="s">
        <v>1016</v>
      </c>
      <c r="K256" s="33" t="s">
        <v>3223</v>
      </c>
      <c r="L256" s="17" t="s">
        <v>117</v>
      </c>
      <c r="M256" s="83" t="s">
        <v>1117</v>
      </c>
      <c r="N256" s="17" t="s">
        <v>3225</v>
      </c>
      <c r="O256" s="212"/>
      <c r="P256" s="212"/>
      <c r="Q256" s="14">
        <v>308</v>
      </c>
      <c r="R256" s="338">
        <v>3692</v>
      </c>
      <c r="S256" s="338"/>
      <c r="T256" s="338"/>
      <c r="U256" s="16"/>
      <c r="V256" s="14">
        <v>2015</v>
      </c>
      <c r="W256" s="20">
        <f t="shared" si="66"/>
        <v>7439380</v>
      </c>
      <c r="X256" s="14">
        <f t="shared" ref="X256" si="67">W256*1.12</f>
        <v>8332105.6000000006</v>
      </c>
      <c r="Y256" s="33"/>
      <c r="Z256" s="33">
        <v>2015</v>
      </c>
      <c r="AA256" s="15"/>
    </row>
    <row r="257" spans="2:28" s="11" customFormat="1" ht="43.9" customHeight="1" x14ac:dyDescent="0.25">
      <c r="B257" s="33" t="s">
        <v>3251</v>
      </c>
      <c r="C257" s="16" t="s">
        <v>2</v>
      </c>
      <c r="D257" s="70" t="s">
        <v>3252</v>
      </c>
      <c r="E257" s="19" t="s">
        <v>3253</v>
      </c>
      <c r="F257" s="19" t="s">
        <v>3304</v>
      </c>
      <c r="G257" s="33" t="s">
        <v>3254</v>
      </c>
      <c r="H257" s="16" t="s">
        <v>95</v>
      </c>
      <c r="I257" s="33">
        <v>0</v>
      </c>
      <c r="J257" s="33" t="s">
        <v>1016</v>
      </c>
      <c r="K257" s="33" t="s">
        <v>3060</v>
      </c>
      <c r="L257" s="17" t="s">
        <v>117</v>
      </c>
      <c r="M257" s="83" t="s">
        <v>1117</v>
      </c>
      <c r="N257" s="17" t="s">
        <v>3225</v>
      </c>
      <c r="O257" s="212"/>
      <c r="P257" s="212"/>
      <c r="Q257" s="342"/>
      <c r="R257" s="14">
        <v>2796.75</v>
      </c>
      <c r="S257" s="14">
        <v>2796.75</v>
      </c>
      <c r="T257" s="14">
        <v>2796.75</v>
      </c>
      <c r="U257" s="16"/>
      <c r="V257" s="14">
        <v>2127.4699999999998</v>
      </c>
      <c r="W257" s="20">
        <f>(R257*V257)+(S257*V257)+(T257*V257)</f>
        <v>17850005.167499997</v>
      </c>
      <c r="X257" s="14">
        <f t="shared" ref="X257:X258" si="68">W257*1.12</f>
        <v>19992005.787599999</v>
      </c>
      <c r="Y257" s="33"/>
      <c r="Z257" s="33">
        <v>2016</v>
      </c>
      <c r="AA257" s="15"/>
    </row>
    <row r="258" spans="2:28" s="11" customFormat="1" ht="43.9" customHeight="1" x14ac:dyDescent="0.25">
      <c r="B258" s="33" t="s">
        <v>3257</v>
      </c>
      <c r="C258" s="16" t="s">
        <v>2</v>
      </c>
      <c r="D258" s="70" t="s">
        <v>3252</v>
      </c>
      <c r="E258" s="19" t="s">
        <v>3253</v>
      </c>
      <c r="F258" s="19" t="s">
        <v>3304</v>
      </c>
      <c r="G258" s="33" t="s">
        <v>3258</v>
      </c>
      <c r="H258" s="16" t="s">
        <v>95</v>
      </c>
      <c r="I258" s="33">
        <v>0</v>
      </c>
      <c r="J258" s="33" t="s">
        <v>503</v>
      </c>
      <c r="K258" s="33" t="s">
        <v>3060</v>
      </c>
      <c r="L258" s="17" t="s">
        <v>117</v>
      </c>
      <c r="M258" s="83" t="s">
        <v>1117</v>
      </c>
      <c r="N258" s="17" t="s">
        <v>3225</v>
      </c>
      <c r="O258" s="212"/>
      <c r="P258" s="212"/>
      <c r="Q258" s="342"/>
      <c r="R258" s="14">
        <v>3152.7</v>
      </c>
      <c r="S258" s="14">
        <v>3152.71</v>
      </c>
      <c r="T258" s="14"/>
      <c r="U258" s="16"/>
      <c r="V258" s="14">
        <v>1887.27</v>
      </c>
      <c r="W258" s="20">
        <f>(R258*V258)+(S258*V258)+(T258*V258)</f>
        <v>11900011.1307</v>
      </c>
      <c r="X258" s="14">
        <f t="shared" si="68"/>
        <v>13328012.466384001</v>
      </c>
      <c r="Y258" s="33"/>
      <c r="Z258" s="33">
        <v>2016</v>
      </c>
      <c r="AA258" s="15"/>
    </row>
    <row r="259" spans="2:28" s="11" customFormat="1" ht="43.9" customHeight="1" x14ac:dyDescent="0.25">
      <c r="B259" s="33" t="s">
        <v>3340</v>
      </c>
      <c r="C259" s="16" t="s">
        <v>2</v>
      </c>
      <c r="D259" s="70" t="s">
        <v>3189</v>
      </c>
      <c r="E259" s="19" t="s">
        <v>3341</v>
      </c>
      <c r="F259" s="19" t="s">
        <v>3190</v>
      </c>
      <c r="G259" s="33" t="s">
        <v>3342</v>
      </c>
      <c r="H259" s="16" t="s">
        <v>95</v>
      </c>
      <c r="I259" s="33">
        <v>0</v>
      </c>
      <c r="J259" s="33" t="s">
        <v>3343</v>
      </c>
      <c r="K259" s="33" t="s">
        <v>1085</v>
      </c>
      <c r="L259" s="17" t="s">
        <v>4</v>
      </c>
      <c r="M259" s="83" t="s">
        <v>1117</v>
      </c>
      <c r="N259" s="17" t="s">
        <v>35</v>
      </c>
      <c r="O259" s="212"/>
      <c r="P259" s="212"/>
      <c r="Q259" s="342"/>
      <c r="R259" s="14">
        <v>937.5</v>
      </c>
      <c r="S259" s="14">
        <v>937</v>
      </c>
      <c r="T259" s="14">
        <v>938</v>
      </c>
      <c r="U259" s="16"/>
      <c r="V259" s="14">
        <v>80000</v>
      </c>
      <c r="W259" s="20">
        <v>225000000</v>
      </c>
      <c r="X259" s="14">
        <f t="shared" ref="X259" si="69">W259*1.12</f>
        <v>252000000.00000003</v>
      </c>
      <c r="Y259" s="33"/>
      <c r="Z259" s="33">
        <v>2016</v>
      </c>
      <c r="AA259" s="15"/>
    </row>
    <row r="260" spans="2:28" x14ac:dyDescent="0.25">
      <c r="B260" s="343" t="s">
        <v>2185</v>
      </c>
      <c r="C260" s="344"/>
      <c r="D260" s="345"/>
      <c r="E260" s="346"/>
      <c r="F260" s="346"/>
      <c r="G260" s="346"/>
      <c r="H260" s="344"/>
      <c r="I260" s="344"/>
      <c r="J260" s="344"/>
      <c r="K260" s="344"/>
      <c r="L260" s="344"/>
      <c r="M260" s="346"/>
      <c r="N260" s="344"/>
      <c r="O260" s="344"/>
      <c r="P260" s="344"/>
      <c r="Q260" s="396"/>
      <c r="R260" s="396"/>
      <c r="S260" s="344"/>
      <c r="T260" s="344"/>
      <c r="U260" s="344"/>
      <c r="V260" s="344"/>
      <c r="W260" s="347">
        <f>SUM(W13:W259)</f>
        <v>12689862355.008072</v>
      </c>
      <c r="X260" s="348">
        <f t="shared" si="58"/>
        <v>14212645837.609041</v>
      </c>
      <c r="Y260" s="344"/>
      <c r="Z260" s="349"/>
      <c r="AA260" s="344"/>
      <c r="AB260"/>
    </row>
    <row r="261" spans="2:28" x14ac:dyDescent="0.25">
      <c r="B261" s="350" t="s">
        <v>167</v>
      </c>
      <c r="C261" s="351"/>
      <c r="D261" s="351"/>
      <c r="E261" s="351"/>
      <c r="F261" s="351"/>
      <c r="G261" s="351"/>
      <c r="H261" s="351"/>
      <c r="I261" s="351"/>
      <c r="J261" s="351"/>
      <c r="K261" s="351"/>
      <c r="L261" s="351"/>
      <c r="M261" s="352"/>
      <c r="N261" s="351"/>
      <c r="O261" s="351"/>
      <c r="P261" s="117"/>
      <c r="Q261" s="397"/>
      <c r="R261" s="397"/>
      <c r="S261" s="351"/>
      <c r="T261" s="184"/>
      <c r="U261" s="342"/>
      <c r="V261" s="184"/>
      <c r="W261" s="184"/>
      <c r="X261" s="184"/>
      <c r="Y261" s="184"/>
      <c r="Z261" s="184"/>
      <c r="AA261" s="230"/>
      <c r="AB261"/>
    </row>
    <row r="262" spans="2:28" ht="45.75" customHeight="1" x14ac:dyDescent="0.25">
      <c r="B262" s="56" t="s">
        <v>168</v>
      </c>
      <c r="C262" s="16" t="s">
        <v>2</v>
      </c>
      <c r="D262" s="56" t="s">
        <v>169</v>
      </c>
      <c r="E262" s="58" t="s">
        <v>170</v>
      </c>
      <c r="F262" s="58" t="s">
        <v>171</v>
      </c>
      <c r="G262" s="58" t="s">
        <v>172</v>
      </c>
      <c r="H262" s="58" t="s">
        <v>3</v>
      </c>
      <c r="I262" s="56">
        <v>0</v>
      </c>
      <c r="J262" s="33" t="s">
        <v>1019</v>
      </c>
      <c r="K262" s="58" t="s">
        <v>173</v>
      </c>
      <c r="L262" s="56"/>
      <c r="M262" s="58" t="s">
        <v>15</v>
      </c>
      <c r="N262" s="56" t="s">
        <v>2187</v>
      </c>
      <c r="O262" s="60">
        <v>81378000</v>
      </c>
      <c r="P262" s="60">
        <v>51303915</v>
      </c>
      <c r="Q262" s="60"/>
      <c r="R262" s="60"/>
      <c r="S262" s="60"/>
      <c r="T262" s="60"/>
      <c r="U262" s="60"/>
      <c r="V262" s="60"/>
      <c r="W262" s="14">
        <v>132681915</v>
      </c>
      <c r="X262" s="21">
        <f t="shared" ref="X262:X263" si="70">W262*1.12</f>
        <v>148603744.80000001</v>
      </c>
      <c r="Y262" s="56"/>
      <c r="Z262" s="15">
        <v>2012</v>
      </c>
      <c r="AA262" s="120" t="s">
        <v>350</v>
      </c>
      <c r="AB262"/>
    </row>
    <row r="263" spans="2:28" ht="30.75" customHeight="1" x14ac:dyDescent="0.25">
      <c r="B263" s="56" t="s">
        <v>174</v>
      </c>
      <c r="C263" s="16" t="s">
        <v>2</v>
      </c>
      <c r="D263" s="56" t="s">
        <v>175</v>
      </c>
      <c r="E263" s="57" t="s">
        <v>176</v>
      </c>
      <c r="F263" s="57" t="s">
        <v>176</v>
      </c>
      <c r="G263" s="57" t="s">
        <v>177</v>
      </c>
      <c r="H263" s="58" t="s">
        <v>3</v>
      </c>
      <c r="I263" s="56">
        <v>0</v>
      </c>
      <c r="J263" s="12" t="s">
        <v>1020</v>
      </c>
      <c r="K263" s="33" t="s">
        <v>41</v>
      </c>
      <c r="L263" s="56"/>
      <c r="M263" s="58" t="s">
        <v>49</v>
      </c>
      <c r="N263" s="56" t="s">
        <v>2187</v>
      </c>
      <c r="O263" s="14">
        <v>43956000</v>
      </c>
      <c r="P263" s="60"/>
      <c r="Q263" s="60"/>
      <c r="R263" s="60"/>
      <c r="S263" s="60"/>
      <c r="T263" s="60"/>
      <c r="U263" s="60"/>
      <c r="V263" s="60"/>
      <c r="W263" s="60">
        <v>111300000</v>
      </c>
      <c r="X263" s="21">
        <f t="shared" si="70"/>
        <v>124656000.00000001</v>
      </c>
      <c r="Y263" s="56"/>
      <c r="Z263" s="15">
        <v>2012</v>
      </c>
      <c r="AA263" s="56"/>
      <c r="AB263"/>
    </row>
    <row r="264" spans="2:28" ht="30.75" customHeight="1" x14ac:dyDescent="0.25">
      <c r="B264" s="56" t="s">
        <v>178</v>
      </c>
      <c r="C264" s="16" t="s">
        <v>2</v>
      </c>
      <c r="D264" s="96" t="s">
        <v>179</v>
      </c>
      <c r="E264" s="69" t="s">
        <v>180</v>
      </c>
      <c r="F264" s="69" t="s">
        <v>988</v>
      </c>
      <c r="G264" s="56" t="s">
        <v>181</v>
      </c>
      <c r="H264" s="33" t="s">
        <v>3</v>
      </c>
      <c r="I264" s="56">
        <v>0</v>
      </c>
      <c r="J264" s="33" t="s">
        <v>1021</v>
      </c>
      <c r="K264" s="56" t="s">
        <v>14</v>
      </c>
      <c r="L264" s="56"/>
      <c r="M264" s="56" t="s">
        <v>182</v>
      </c>
      <c r="N264" s="56" t="s">
        <v>2187</v>
      </c>
      <c r="O264" s="60">
        <v>239750796.69999999</v>
      </c>
      <c r="P264" s="60">
        <v>239750796.69999999</v>
      </c>
      <c r="Q264" s="60">
        <v>239750796.69999999</v>
      </c>
      <c r="R264" s="60"/>
      <c r="S264" s="60"/>
      <c r="T264" s="60"/>
      <c r="U264" s="60"/>
      <c r="V264" s="60"/>
      <c r="W264" s="60">
        <v>719252390.0999999</v>
      </c>
      <c r="X264" s="60">
        <f>W264*1.12</f>
        <v>805562676.91199994</v>
      </c>
      <c r="Y264" s="56"/>
      <c r="Z264" s="15">
        <v>2012</v>
      </c>
      <c r="AA264" s="56"/>
      <c r="AB264"/>
    </row>
    <row r="265" spans="2:28" s="11" customFormat="1" ht="30.75" customHeight="1" x14ac:dyDescent="0.25">
      <c r="B265" s="56" t="s">
        <v>183</v>
      </c>
      <c r="C265" s="16" t="s">
        <v>2</v>
      </c>
      <c r="D265" s="96" t="s">
        <v>179</v>
      </c>
      <c r="E265" s="69" t="s">
        <v>180</v>
      </c>
      <c r="F265" s="69" t="s">
        <v>988</v>
      </c>
      <c r="G265" s="56" t="s">
        <v>184</v>
      </c>
      <c r="H265" s="33" t="s">
        <v>3</v>
      </c>
      <c r="I265" s="56">
        <v>0</v>
      </c>
      <c r="J265" s="33" t="s">
        <v>1021</v>
      </c>
      <c r="K265" s="56" t="s">
        <v>14</v>
      </c>
      <c r="L265" s="56"/>
      <c r="M265" s="56" t="s">
        <v>182</v>
      </c>
      <c r="N265" s="56" t="s">
        <v>2187</v>
      </c>
      <c r="O265" s="60">
        <v>252562373</v>
      </c>
      <c r="P265" s="60">
        <v>252562373</v>
      </c>
      <c r="Q265" s="60">
        <v>252562373</v>
      </c>
      <c r="R265" s="60"/>
      <c r="S265" s="60"/>
      <c r="T265" s="60"/>
      <c r="U265" s="60"/>
      <c r="V265" s="60"/>
      <c r="W265" s="60">
        <v>757687119</v>
      </c>
      <c r="X265" s="60">
        <f t="shared" ref="X265:X284" si="71">W265*1.12</f>
        <v>848609573.28000009</v>
      </c>
      <c r="Y265" s="56"/>
      <c r="Z265" s="15">
        <v>2012</v>
      </c>
      <c r="AA265" s="56"/>
    </row>
    <row r="266" spans="2:28" s="11" customFormat="1" ht="30.75" customHeight="1" x14ac:dyDescent="0.25">
      <c r="B266" s="56" t="s">
        <v>185</v>
      </c>
      <c r="C266" s="16" t="s">
        <v>2</v>
      </c>
      <c r="D266" s="96" t="s">
        <v>179</v>
      </c>
      <c r="E266" s="69" t="s">
        <v>180</v>
      </c>
      <c r="F266" s="69" t="s">
        <v>988</v>
      </c>
      <c r="G266" s="56" t="s">
        <v>186</v>
      </c>
      <c r="H266" s="33" t="s">
        <v>3</v>
      </c>
      <c r="I266" s="56">
        <v>0</v>
      </c>
      <c r="J266" s="33" t="s">
        <v>1021</v>
      </c>
      <c r="K266" s="56" t="s">
        <v>14</v>
      </c>
      <c r="L266" s="56"/>
      <c r="M266" s="56" t="s">
        <v>182</v>
      </c>
      <c r="N266" s="56" t="s">
        <v>2187</v>
      </c>
      <c r="O266" s="60">
        <v>591157755</v>
      </c>
      <c r="P266" s="60">
        <v>591157755</v>
      </c>
      <c r="Q266" s="60">
        <v>591157755</v>
      </c>
      <c r="R266" s="60"/>
      <c r="S266" s="60"/>
      <c r="T266" s="60"/>
      <c r="U266" s="60"/>
      <c r="V266" s="60"/>
      <c r="W266" s="60">
        <v>1773473265</v>
      </c>
      <c r="X266" s="60">
        <f t="shared" si="71"/>
        <v>1986290056.8000002</v>
      </c>
      <c r="Y266" s="56"/>
      <c r="Z266" s="15">
        <v>2012</v>
      </c>
      <c r="AA266" s="56"/>
    </row>
    <row r="267" spans="2:28" s="11" customFormat="1" ht="30.75" customHeight="1" x14ac:dyDescent="0.25">
      <c r="B267" s="56" t="s">
        <v>187</v>
      </c>
      <c r="C267" s="16" t="s">
        <v>2</v>
      </c>
      <c r="D267" s="96" t="s">
        <v>179</v>
      </c>
      <c r="E267" s="69" t="s">
        <v>180</v>
      </c>
      <c r="F267" s="69" t="s">
        <v>988</v>
      </c>
      <c r="G267" s="56" t="s">
        <v>188</v>
      </c>
      <c r="H267" s="33" t="s">
        <v>3</v>
      </c>
      <c r="I267" s="56">
        <v>0</v>
      </c>
      <c r="J267" s="33" t="s">
        <v>1021</v>
      </c>
      <c r="K267" s="56" t="s">
        <v>14</v>
      </c>
      <c r="L267" s="56"/>
      <c r="M267" s="56" t="s">
        <v>182</v>
      </c>
      <c r="N267" s="56" t="s">
        <v>2187</v>
      </c>
      <c r="O267" s="60">
        <v>21417858</v>
      </c>
      <c r="P267" s="60">
        <v>24796069</v>
      </c>
      <c r="Q267" s="60">
        <v>24796069</v>
      </c>
      <c r="R267" s="60"/>
      <c r="S267" s="60"/>
      <c r="T267" s="60"/>
      <c r="U267" s="60"/>
      <c r="V267" s="60"/>
      <c r="W267" s="60">
        <v>71009996</v>
      </c>
      <c r="X267" s="60">
        <f t="shared" si="71"/>
        <v>79531195.520000011</v>
      </c>
      <c r="Y267" s="56"/>
      <c r="Z267" s="15">
        <v>2012</v>
      </c>
      <c r="AA267" s="56"/>
    </row>
    <row r="268" spans="2:28" s="11" customFormat="1" ht="30.75" customHeight="1" x14ac:dyDescent="0.25">
      <c r="B268" s="56" t="s">
        <v>189</v>
      </c>
      <c r="C268" s="16" t="s">
        <v>2</v>
      </c>
      <c r="D268" s="96" t="s">
        <v>179</v>
      </c>
      <c r="E268" s="69" t="s">
        <v>180</v>
      </c>
      <c r="F268" s="69" t="s">
        <v>988</v>
      </c>
      <c r="G268" s="56" t="s">
        <v>190</v>
      </c>
      <c r="H268" s="33" t="s">
        <v>3</v>
      </c>
      <c r="I268" s="56">
        <v>0</v>
      </c>
      <c r="J268" s="33" t="s">
        <v>1021</v>
      </c>
      <c r="K268" s="56" t="s">
        <v>14</v>
      </c>
      <c r="L268" s="56"/>
      <c r="M268" s="56" t="s">
        <v>182</v>
      </c>
      <c r="N268" s="56" t="s">
        <v>2187</v>
      </c>
      <c r="O268" s="60">
        <v>15326813</v>
      </c>
      <c r="P268" s="60">
        <v>15326813</v>
      </c>
      <c r="Q268" s="60">
        <v>15326813</v>
      </c>
      <c r="R268" s="60"/>
      <c r="S268" s="60"/>
      <c r="T268" s="60"/>
      <c r="U268" s="60"/>
      <c r="V268" s="60"/>
      <c r="W268" s="60">
        <v>45980439</v>
      </c>
      <c r="X268" s="60">
        <f t="shared" si="71"/>
        <v>51498091.680000007</v>
      </c>
      <c r="Y268" s="56"/>
      <c r="Z268" s="15">
        <v>2012</v>
      </c>
      <c r="AA268" s="56"/>
    </row>
    <row r="269" spans="2:28" s="11" customFormat="1" ht="30.75" customHeight="1" x14ac:dyDescent="0.25">
      <c r="B269" s="56" t="s">
        <v>191</v>
      </c>
      <c r="C269" s="16" t="s">
        <v>2</v>
      </c>
      <c r="D269" s="96" t="s">
        <v>179</v>
      </c>
      <c r="E269" s="69" t="s">
        <v>180</v>
      </c>
      <c r="F269" s="69" t="s">
        <v>988</v>
      </c>
      <c r="G269" s="56" t="s">
        <v>192</v>
      </c>
      <c r="H269" s="33" t="s">
        <v>3</v>
      </c>
      <c r="I269" s="56">
        <v>0</v>
      </c>
      <c r="J269" s="33" t="s">
        <v>1021</v>
      </c>
      <c r="K269" s="56" t="s">
        <v>14</v>
      </c>
      <c r="L269" s="56"/>
      <c r="M269" s="56" t="s">
        <v>182</v>
      </c>
      <c r="N269" s="56" t="s">
        <v>2187</v>
      </c>
      <c r="O269" s="60">
        <v>60445867</v>
      </c>
      <c r="P269" s="60">
        <v>60445867</v>
      </c>
      <c r="Q269" s="60">
        <v>60445867</v>
      </c>
      <c r="R269" s="60"/>
      <c r="S269" s="60"/>
      <c r="T269" s="60"/>
      <c r="U269" s="60"/>
      <c r="V269" s="60"/>
      <c r="W269" s="60">
        <v>181337601</v>
      </c>
      <c r="X269" s="60">
        <f t="shared" si="71"/>
        <v>203098113.12</v>
      </c>
      <c r="Y269" s="56"/>
      <c r="Z269" s="15">
        <v>2012</v>
      </c>
      <c r="AA269" s="56"/>
    </row>
    <row r="270" spans="2:28" s="90" customFormat="1" ht="30.75" customHeight="1" x14ac:dyDescent="0.25">
      <c r="B270" s="56" t="s">
        <v>194</v>
      </c>
      <c r="C270" s="16" t="s">
        <v>2</v>
      </c>
      <c r="D270" s="96" t="s">
        <v>179</v>
      </c>
      <c r="E270" s="95" t="s">
        <v>180</v>
      </c>
      <c r="F270" s="69" t="s">
        <v>988</v>
      </c>
      <c r="G270" s="95" t="s">
        <v>193</v>
      </c>
      <c r="H270" s="33" t="s">
        <v>3</v>
      </c>
      <c r="I270" s="56">
        <v>0</v>
      </c>
      <c r="J270" s="96" t="s">
        <v>1021</v>
      </c>
      <c r="K270" s="33" t="s">
        <v>41</v>
      </c>
      <c r="L270" s="56"/>
      <c r="M270" s="56" t="s">
        <v>58</v>
      </c>
      <c r="N270" s="56" t="s">
        <v>2187</v>
      </c>
      <c r="O270" s="124"/>
      <c r="P270" s="97">
        <v>96000000</v>
      </c>
      <c r="Q270" s="97">
        <v>96000000</v>
      </c>
      <c r="R270" s="97">
        <v>96000000</v>
      </c>
      <c r="S270" s="97">
        <v>96000000</v>
      </c>
      <c r="T270" s="97">
        <v>96000000</v>
      </c>
      <c r="U270" s="97"/>
      <c r="V270" s="60"/>
      <c r="W270" s="60">
        <v>480000000</v>
      </c>
      <c r="X270" s="21">
        <f t="shared" si="71"/>
        <v>537600000</v>
      </c>
      <c r="Y270" s="56"/>
      <c r="Z270" s="15">
        <v>2013</v>
      </c>
      <c r="AA270" s="98"/>
    </row>
    <row r="271" spans="2:28" s="11" customFormat="1" ht="30.75" customHeight="1" x14ac:dyDescent="0.25">
      <c r="B271" s="56" t="s">
        <v>196</v>
      </c>
      <c r="C271" s="16" t="s">
        <v>2</v>
      </c>
      <c r="D271" s="96" t="s">
        <v>179</v>
      </c>
      <c r="E271" s="69" t="s">
        <v>180</v>
      </c>
      <c r="F271" s="69" t="s">
        <v>988</v>
      </c>
      <c r="G271" s="56" t="s">
        <v>195</v>
      </c>
      <c r="H271" s="33" t="s">
        <v>3</v>
      </c>
      <c r="I271" s="56">
        <v>0</v>
      </c>
      <c r="J271" s="33" t="s">
        <v>1021</v>
      </c>
      <c r="K271" s="56" t="s">
        <v>14</v>
      </c>
      <c r="L271" s="56"/>
      <c r="M271" s="56" t="s">
        <v>182</v>
      </c>
      <c r="N271" s="56" t="s">
        <v>2187</v>
      </c>
      <c r="O271" s="60">
        <v>62523383</v>
      </c>
      <c r="P271" s="60">
        <v>62523383</v>
      </c>
      <c r="Q271" s="60">
        <v>62523383</v>
      </c>
      <c r="R271" s="60"/>
      <c r="S271" s="60"/>
      <c r="T271" s="60"/>
      <c r="U271" s="60"/>
      <c r="V271" s="60"/>
      <c r="W271" s="60">
        <v>187570149</v>
      </c>
      <c r="X271" s="60">
        <f t="shared" si="71"/>
        <v>210078566.88000003</v>
      </c>
      <c r="Y271" s="56"/>
      <c r="Z271" s="15">
        <v>2012</v>
      </c>
      <c r="AA271" s="56"/>
    </row>
    <row r="272" spans="2:28" s="11" customFormat="1" ht="33.75" customHeight="1" x14ac:dyDescent="0.25">
      <c r="B272" s="56" t="s">
        <v>201</v>
      </c>
      <c r="C272" s="56" t="s">
        <v>2</v>
      </c>
      <c r="D272" s="353" t="s">
        <v>246</v>
      </c>
      <c r="E272" s="69" t="s">
        <v>180</v>
      </c>
      <c r="F272" s="69" t="s">
        <v>247</v>
      </c>
      <c r="G272" s="70" t="s">
        <v>248</v>
      </c>
      <c r="H272" s="33" t="s">
        <v>3</v>
      </c>
      <c r="I272" s="56">
        <v>0</v>
      </c>
      <c r="J272" s="33" t="s">
        <v>1022</v>
      </c>
      <c r="K272" s="70" t="s">
        <v>249</v>
      </c>
      <c r="L272" s="56"/>
      <c r="M272" s="33" t="s">
        <v>250</v>
      </c>
      <c r="N272" s="59" t="s">
        <v>2187</v>
      </c>
      <c r="O272" s="60">
        <v>39732233.354399994</v>
      </c>
      <c r="P272" s="60"/>
      <c r="Q272" s="60"/>
      <c r="R272" s="60"/>
      <c r="S272" s="60"/>
      <c r="T272" s="60"/>
      <c r="U272" s="60"/>
      <c r="V272" s="60"/>
      <c r="W272" s="14">
        <v>121464000</v>
      </c>
      <c r="X272" s="21">
        <f t="shared" si="71"/>
        <v>136039680</v>
      </c>
      <c r="Y272" s="56"/>
      <c r="Z272" s="15">
        <v>2011</v>
      </c>
      <c r="AA272" s="105" t="s">
        <v>350</v>
      </c>
    </row>
    <row r="273" spans="2:27" s="11" customFormat="1" ht="30.75" customHeight="1" x14ac:dyDescent="0.25">
      <c r="B273" s="56" t="s">
        <v>205</v>
      </c>
      <c r="C273" s="16" t="s">
        <v>2</v>
      </c>
      <c r="D273" s="353" t="s">
        <v>202</v>
      </c>
      <c r="E273" s="69" t="s">
        <v>203</v>
      </c>
      <c r="F273" s="69" t="s">
        <v>203</v>
      </c>
      <c r="G273" s="56" t="s">
        <v>204</v>
      </c>
      <c r="H273" s="33" t="s">
        <v>3</v>
      </c>
      <c r="I273" s="56">
        <v>0</v>
      </c>
      <c r="J273" s="33" t="s">
        <v>1021</v>
      </c>
      <c r="K273" s="56" t="s">
        <v>14</v>
      </c>
      <c r="L273" s="56"/>
      <c r="M273" s="56" t="s">
        <v>182</v>
      </c>
      <c r="N273" s="56" t="s">
        <v>2187</v>
      </c>
      <c r="O273" s="60">
        <v>52715042</v>
      </c>
      <c r="P273" s="60">
        <v>190962167</v>
      </c>
      <c r="Q273" s="60">
        <v>190962167</v>
      </c>
      <c r="R273" s="60"/>
      <c r="S273" s="60"/>
      <c r="T273" s="60"/>
      <c r="U273" s="60"/>
      <c r="V273" s="60"/>
      <c r="W273" s="60">
        <v>434639376</v>
      </c>
      <c r="X273" s="60">
        <f t="shared" si="71"/>
        <v>486796101.12000006</v>
      </c>
      <c r="Y273" s="56"/>
      <c r="Z273" s="15">
        <v>2012</v>
      </c>
      <c r="AA273" s="56"/>
    </row>
    <row r="274" spans="2:27" s="11" customFormat="1" ht="30.75" customHeight="1" x14ac:dyDescent="0.25">
      <c r="B274" s="56" t="s">
        <v>207</v>
      </c>
      <c r="C274" s="16" t="s">
        <v>2</v>
      </c>
      <c r="D274" s="353" t="s">
        <v>202</v>
      </c>
      <c r="E274" s="69" t="s">
        <v>203</v>
      </c>
      <c r="F274" s="69" t="s">
        <v>203</v>
      </c>
      <c r="G274" s="56" t="s">
        <v>206</v>
      </c>
      <c r="H274" s="33" t="s">
        <v>3</v>
      </c>
      <c r="I274" s="56">
        <v>0</v>
      </c>
      <c r="J274" s="33" t="s">
        <v>1021</v>
      </c>
      <c r="K274" s="56" t="s">
        <v>14</v>
      </c>
      <c r="L274" s="56"/>
      <c r="M274" s="56" t="s">
        <v>182</v>
      </c>
      <c r="N274" s="56" t="s">
        <v>2187</v>
      </c>
      <c r="O274" s="60">
        <v>4133333</v>
      </c>
      <c r="P274" s="60">
        <v>4133333</v>
      </c>
      <c r="Q274" s="60">
        <v>4133333</v>
      </c>
      <c r="R274" s="60"/>
      <c r="S274" s="60"/>
      <c r="T274" s="60"/>
      <c r="U274" s="60"/>
      <c r="V274" s="60"/>
      <c r="W274" s="60">
        <v>12399999</v>
      </c>
      <c r="X274" s="60">
        <f t="shared" si="71"/>
        <v>13887998.880000001</v>
      </c>
      <c r="Y274" s="56"/>
      <c r="Z274" s="15">
        <v>2012</v>
      </c>
      <c r="AA274" s="56"/>
    </row>
    <row r="275" spans="2:27" s="11" customFormat="1" ht="30.75" customHeight="1" x14ac:dyDescent="0.25">
      <c r="B275" s="56" t="s">
        <v>209</v>
      </c>
      <c r="C275" s="16" t="s">
        <v>2</v>
      </c>
      <c r="D275" s="353" t="s">
        <v>202</v>
      </c>
      <c r="E275" s="69" t="s">
        <v>203</v>
      </c>
      <c r="F275" s="69" t="s">
        <v>203</v>
      </c>
      <c r="G275" s="56" t="s">
        <v>208</v>
      </c>
      <c r="H275" s="33" t="s">
        <v>3</v>
      </c>
      <c r="I275" s="56">
        <v>0</v>
      </c>
      <c r="J275" s="33" t="s">
        <v>1021</v>
      </c>
      <c r="K275" s="56" t="s">
        <v>14</v>
      </c>
      <c r="L275" s="56"/>
      <c r="M275" s="56" t="s">
        <v>182</v>
      </c>
      <c r="N275" s="56" t="s">
        <v>2187</v>
      </c>
      <c r="O275" s="60">
        <v>289581488</v>
      </c>
      <c r="P275" s="60">
        <v>289581488</v>
      </c>
      <c r="Q275" s="60">
        <v>289581488</v>
      </c>
      <c r="R275" s="60"/>
      <c r="S275" s="60"/>
      <c r="T275" s="60"/>
      <c r="U275" s="60"/>
      <c r="V275" s="60"/>
      <c r="W275" s="60">
        <v>868744464</v>
      </c>
      <c r="X275" s="60">
        <f t="shared" si="71"/>
        <v>972993799.68000007</v>
      </c>
      <c r="Y275" s="56"/>
      <c r="Z275" s="15">
        <v>2012</v>
      </c>
      <c r="AA275" s="56"/>
    </row>
    <row r="276" spans="2:27" s="11" customFormat="1" ht="30.75" customHeight="1" x14ac:dyDescent="0.25">
      <c r="B276" s="56" t="s">
        <v>213</v>
      </c>
      <c r="C276" s="16" t="s">
        <v>2</v>
      </c>
      <c r="D276" s="353" t="s">
        <v>210</v>
      </c>
      <c r="E276" s="69" t="s">
        <v>180</v>
      </c>
      <c r="F276" s="69" t="s">
        <v>211</v>
      </c>
      <c r="G276" s="56" t="s">
        <v>212</v>
      </c>
      <c r="H276" s="33" t="s">
        <v>3</v>
      </c>
      <c r="I276" s="56">
        <v>0</v>
      </c>
      <c r="J276" s="33" t="s">
        <v>1021</v>
      </c>
      <c r="K276" s="56" t="s">
        <v>14</v>
      </c>
      <c r="L276" s="56"/>
      <c r="M276" s="56" t="s">
        <v>182</v>
      </c>
      <c r="N276" s="56" t="s">
        <v>2187</v>
      </c>
      <c r="O276" s="60">
        <v>118739713</v>
      </c>
      <c r="P276" s="60">
        <v>118739713</v>
      </c>
      <c r="Q276" s="60">
        <v>118739713</v>
      </c>
      <c r="R276" s="60"/>
      <c r="S276" s="60"/>
      <c r="T276" s="60"/>
      <c r="U276" s="60"/>
      <c r="V276" s="60"/>
      <c r="W276" s="60">
        <v>356219139</v>
      </c>
      <c r="X276" s="60">
        <f t="shared" si="71"/>
        <v>398965435.68000007</v>
      </c>
      <c r="Y276" s="56"/>
      <c r="Z276" s="15">
        <v>2012</v>
      </c>
      <c r="AA276" s="56"/>
    </row>
    <row r="277" spans="2:27" s="11" customFormat="1" ht="30.75" customHeight="1" x14ac:dyDescent="0.25">
      <c r="B277" s="56" t="s">
        <v>215</v>
      </c>
      <c r="C277" s="16" t="s">
        <v>2</v>
      </c>
      <c r="D277" s="353" t="s">
        <v>210</v>
      </c>
      <c r="E277" s="69" t="s">
        <v>180</v>
      </c>
      <c r="F277" s="69" t="s">
        <v>211</v>
      </c>
      <c r="G277" s="56" t="s">
        <v>214</v>
      </c>
      <c r="H277" s="33" t="s">
        <v>3</v>
      </c>
      <c r="I277" s="56">
        <v>0</v>
      </c>
      <c r="J277" s="33" t="s">
        <v>1021</v>
      </c>
      <c r="K277" s="56" t="s">
        <v>14</v>
      </c>
      <c r="L277" s="56"/>
      <c r="M277" s="56" t="s">
        <v>182</v>
      </c>
      <c r="N277" s="56" t="s">
        <v>2187</v>
      </c>
      <c r="O277" s="60">
        <v>24354000</v>
      </c>
      <c r="P277" s="60">
        <v>24354000</v>
      </c>
      <c r="Q277" s="60">
        <v>24354000</v>
      </c>
      <c r="R277" s="60"/>
      <c r="S277" s="60"/>
      <c r="T277" s="60"/>
      <c r="U277" s="60"/>
      <c r="V277" s="60"/>
      <c r="W277" s="60">
        <v>73062000</v>
      </c>
      <c r="X277" s="60">
        <f t="shared" si="71"/>
        <v>81829440.000000015</v>
      </c>
      <c r="Y277" s="56"/>
      <c r="Z277" s="15">
        <v>2012</v>
      </c>
      <c r="AA277" s="56"/>
    </row>
    <row r="278" spans="2:27" s="11" customFormat="1" ht="30.75" customHeight="1" x14ac:dyDescent="0.25">
      <c r="B278" s="56" t="s">
        <v>224</v>
      </c>
      <c r="C278" s="16" t="s">
        <v>2</v>
      </c>
      <c r="D278" s="353" t="s">
        <v>210</v>
      </c>
      <c r="E278" s="69" t="s">
        <v>180</v>
      </c>
      <c r="F278" s="69" t="s">
        <v>211</v>
      </c>
      <c r="G278" s="56" t="s">
        <v>216</v>
      </c>
      <c r="H278" s="33" t="s">
        <v>3</v>
      </c>
      <c r="I278" s="56">
        <v>0</v>
      </c>
      <c r="J278" s="33" t="s">
        <v>1021</v>
      </c>
      <c r="K278" s="56" t="s">
        <v>14</v>
      </c>
      <c r="L278" s="56"/>
      <c r="M278" s="56" t="s">
        <v>182</v>
      </c>
      <c r="N278" s="56" t="s">
        <v>2187</v>
      </c>
      <c r="O278" s="60">
        <v>51650237</v>
      </c>
      <c r="P278" s="60">
        <v>51650237</v>
      </c>
      <c r="Q278" s="60">
        <v>51650237</v>
      </c>
      <c r="R278" s="60"/>
      <c r="S278" s="60"/>
      <c r="T278" s="60"/>
      <c r="U278" s="60"/>
      <c r="V278" s="60"/>
      <c r="W278" s="60">
        <v>154950711</v>
      </c>
      <c r="X278" s="60">
        <f t="shared" si="71"/>
        <v>173544796.32000002</v>
      </c>
      <c r="Y278" s="56"/>
      <c r="Z278" s="15">
        <v>2012</v>
      </c>
      <c r="AA278" s="56"/>
    </row>
    <row r="279" spans="2:27" s="11" customFormat="1" ht="30.75" customHeight="1" x14ac:dyDescent="0.25">
      <c r="B279" s="56" t="s">
        <v>219</v>
      </c>
      <c r="C279" s="16" t="s">
        <v>2</v>
      </c>
      <c r="D279" s="353" t="s">
        <v>210</v>
      </c>
      <c r="E279" s="69" t="s">
        <v>180</v>
      </c>
      <c r="F279" s="69" t="s">
        <v>211</v>
      </c>
      <c r="G279" s="319" t="s">
        <v>217</v>
      </c>
      <c r="H279" s="33" t="s">
        <v>3</v>
      </c>
      <c r="I279" s="56">
        <v>0</v>
      </c>
      <c r="J279" s="320" t="s">
        <v>1023</v>
      </c>
      <c r="K279" s="56" t="s">
        <v>14</v>
      </c>
      <c r="L279" s="56"/>
      <c r="M279" s="321" t="s">
        <v>218</v>
      </c>
      <c r="N279" s="56" t="s">
        <v>2187</v>
      </c>
      <c r="O279" s="315">
        <v>72850000</v>
      </c>
      <c r="P279" s="315">
        <v>72850000</v>
      </c>
      <c r="Q279" s="315">
        <v>72850000</v>
      </c>
      <c r="R279" s="315">
        <v>72850000</v>
      </c>
      <c r="S279" s="315">
        <v>72850000</v>
      </c>
      <c r="T279" s="315">
        <v>72850000</v>
      </c>
      <c r="U279" s="315">
        <v>72850000</v>
      </c>
      <c r="V279" s="60"/>
      <c r="W279" s="60">
        <v>728500000</v>
      </c>
      <c r="X279" s="21">
        <v>815920000.00000012</v>
      </c>
      <c r="Y279" s="56"/>
      <c r="Z279" s="15">
        <v>2012</v>
      </c>
      <c r="AA279" s="56"/>
    </row>
    <row r="280" spans="2:27" s="11" customFormat="1" ht="30.75" customHeight="1" x14ac:dyDescent="0.25">
      <c r="B280" s="56" t="s">
        <v>225</v>
      </c>
      <c r="C280" s="16" t="s">
        <v>2</v>
      </c>
      <c r="D280" s="58" t="s">
        <v>202</v>
      </c>
      <c r="E280" s="58" t="s">
        <v>203</v>
      </c>
      <c r="F280" s="58" t="s">
        <v>203</v>
      </c>
      <c r="G280" s="56" t="s">
        <v>220</v>
      </c>
      <c r="H280" s="33" t="s">
        <v>95</v>
      </c>
      <c r="I280" s="56">
        <v>0</v>
      </c>
      <c r="J280" s="99" t="s">
        <v>1024</v>
      </c>
      <c r="K280" s="33" t="s">
        <v>41</v>
      </c>
      <c r="L280" s="56"/>
      <c r="M280" s="56" t="s">
        <v>221</v>
      </c>
      <c r="N280" s="56" t="s">
        <v>2187</v>
      </c>
      <c r="O280" s="97">
        <v>1078246259.0899999</v>
      </c>
      <c r="P280" s="97">
        <v>767395300.21000004</v>
      </c>
      <c r="Q280" s="97">
        <v>840139097.49000001</v>
      </c>
      <c r="R280" s="97">
        <v>944457008.88</v>
      </c>
      <c r="S280" s="97">
        <v>966662334.33000004</v>
      </c>
      <c r="T280" s="97"/>
      <c r="U280" s="97"/>
      <c r="V280" s="60"/>
      <c r="W280" s="97">
        <v>4596900000</v>
      </c>
      <c r="X280" s="21">
        <f t="shared" si="71"/>
        <v>5148528000.000001</v>
      </c>
      <c r="Y280" s="56"/>
      <c r="Z280" s="15">
        <v>2013</v>
      </c>
      <c r="AA280" s="56"/>
    </row>
    <row r="281" spans="2:27" s="11" customFormat="1" ht="30.75" customHeight="1" x14ac:dyDescent="0.25">
      <c r="B281" s="56" t="s">
        <v>222</v>
      </c>
      <c r="C281" s="16" t="s">
        <v>2</v>
      </c>
      <c r="D281" s="101" t="s">
        <v>179</v>
      </c>
      <c r="E281" s="102" t="s">
        <v>180</v>
      </c>
      <c r="F281" s="102" t="s">
        <v>988</v>
      </c>
      <c r="G281" s="103" t="s">
        <v>223</v>
      </c>
      <c r="H281" s="33" t="s">
        <v>95</v>
      </c>
      <c r="I281" s="56">
        <v>0</v>
      </c>
      <c r="J281" s="99" t="s">
        <v>1025</v>
      </c>
      <c r="K281" s="33" t="s">
        <v>41</v>
      </c>
      <c r="L281" s="56"/>
      <c r="M281" s="56" t="s">
        <v>34</v>
      </c>
      <c r="N281" s="56" t="s">
        <v>2187</v>
      </c>
      <c r="O281" s="97">
        <v>37500000</v>
      </c>
      <c r="P281" s="97">
        <v>112500000</v>
      </c>
      <c r="Q281" s="97"/>
      <c r="R281" s="97"/>
      <c r="S281" s="97"/>
      <c r="T281" s="97"/>
      <c r="U281" s="97"/>
      <c r="V281" s="60"/>
      <c r="W281" s="97">
        <v>150000000</v>
      </c>
      <c r="X281" s="21">
        <f t="shared" si="71"/>
        <v>168000000.00000003</v>
      </c>
      <c r="Y281" s="56"/>
      <c r="Z281" s="15">
        <v>2013</v>
      </c>
      <c r="AA281" s="56"/>
    </row>
    <row r="282" spans="2:27" s="11" customFormat="1" ht="30.75" customHeight="1" x14ac:dyDescent="0.25">
      <c r="B282" s="56" t="s">
        <v>358</v>
      </c>
      <c r="C282" s="16" t="s">
        <v>2</v>
      </c>
      <c r="D282" s="58" t="s">
        <v>359</v>
      </c>
      <c r="E282" s="58" t="s">
        <v>360</v>
      </c>
      <c r="F282" s="58" t="s">
        <v>361</v>
      </c>
      <c r="G282" s="58" t="s">
        <v>362</v>
      </c>
      <c r="H282" s="322" t="s">
        <v>95</v>
      </c>
      <c r="I282" s="322">
        <v>0</v>
      </c>
      <c r="J282" s="323" t="s">
        <v>1026</v>
      </c>
      <c r="K282" s="33" t="s">
        <v>41</v>
      </c>
      <c r="L282" s="322"/>
      <c r="M282" s="56" t="s">
        <v>221</v>
      </c>
      <c r="N282" s="322" t="s">
        <v>2187</v>
      </c>
      <c r="O282" s="227"/>
      <c r="P282" s="227">
        <v>115820000</v>
      </c>
      <c r="Q282" s="227">
        <v>197338080</v>
      </c>
      <c r="R282" s="227">
        <v>136428480</v>
      </c>
      <c r="S282" s="227">
        <v>121984000</v>
      </c>
      <c r="T282" s="227">
        <v>92000000</v>
      </c>
      <c r="U282" s="227"/>
      <c r="V282" s="227"/>
      <c r="W282" s="227">
        <v>663570560</v>
      </c>
      <c r="X282" s="21">
        <f t="shared" si="71"/>
        <v>743199027.20000005</v>
      </c>
      <c r="Y282" s="100"/>
      <c r="Z282" s="86">
        <v>2014</v>
      </c>
      <c r="AA282" s="100"/>
    </row>
    <row r="283" spans="2:27" s="145" customFormat="1" ht="48" customHeight="1" x14ac:dyDescent="0.25">
      <c r="B283" s="56" t="s">
        <v>929</v>
      </c>
      <c r="C283" s="56" t="s">
        <v>2</v>
      </c>
      <c r="D283" s="56" t="s">
        <v>179</v>
      </c>
      <c r="E283" s="56" t="s">
        <v>180</v>
      </c>
      <c r="F283" s="102" t="s">
        <v>988</v>
      </c>
      <c r="G283" s="56" t="s">
        <v>690</v>
      </c>
      <c r="H283" s="56" t="s">
        <v>95</v>
      </c>
      <c r="I283" s="83">
        <v>0</v>
      </c>
      <c r="J283" s="84" t="s">
        <v>1027</v>
      </c>
      <c r="K283" s="84" t="s">
        <v>691</v>
      </c>
      <c r="L283" s="132"/>
      <c r="M283" s="96" t="s">
        <v>692</v>
      </c>
      <c r="N283" s="131" t="s">
        <v>2187</v>
      </c>
      <c r="O283" s="111"/>
      <c r="P283" s="111">
        <v>158842552</v>
      </c>
      <c r="Q283" s="111">
        <v>712911148</v>
      </c>
      <c r="R283" s="111">
        <v>411367463</v>
      </c>
      <c r="S283" s="111">
        <v>442774972</v>
      </c>
      <c r="T283" s="111">
        <v>438408200</v>
      </c>
      <c r="U283" s="111"/>
      <c r="V283" s="129"/>
      <c r="W283" s="111">
        <v>2164304335</v>
      </c>
      <c r="X283" s="111">
        <f t="shared" si="71"/>
        <v>2424020855.2000003</v>
      </c>
      <c r="Y283" s="126"/>
      <c r="Z283" s="86">
        <v>2014</v>
      </c>
      <c r="AA283" s="279"/>
    </row>
    <row r="284" spans="2:27" s="145" customFormat="1" ht="48" customHeight="1" x14ac:dyDescent="0.25">
      <c r="B284" s="56" t="s">
        <v>930</v>
      </c>
      <c r="C284" s="56" t="s">
        <v>2</v>
      </c>
      <c r="D284" s="56" t="s">
        <v>179</v>
      </c>
      <c r="E284" s="56" t="s">
        <v>180</v>
      </c>
      <c r="F284" s="102" t="s">
        <v>988</v>
      </c>
      <c r="G284" s="56" t="s">
        <v>693</v>
      </c>
      <c r="H284" s="56" t="s">
        <v>95</v>
      </c>
      <c r="I284" s="83">
        <v>0</v>
      </c>
      <c r="J284" s="84" t="s">
        <v>1027</v>
      </c>
      <c r="K284" s="84" t="s">
        <v>691</v>
      </c>
      <c r="L284" s="132"/>
      <c r="M284" s="96" t="s">
        <v>692</v>
      </c>
      <c r="N284" s="131" t="s">
        <v>2187</v>
      </c>
      <c r="O284" s="111"/>
      <c r="P284" s="111"/>
      <c r="Q284" s="111">
        <v>277813622.75522077</v>
      </c>
      <c r="R284" s="111">
        <v>555627245.51044154</v>
      </c>
      <c r="S284" s="111">
        <v>367217805.37022674</v>
      </c>
      <c r="T284" s="111">
        <v>848604250.3654139</v>
      </c>
      <c r="U284" s="111"/>
      <c r="V284" s="129"/>
      <c r="W284" s="111">
        <v>2049262924.001303</v>
      </c>
      <c r="X284" s="111">
        <f t="shared" si="71"/>
        <v>2295174474.8814597</v>
      </c>
      <c r="Y284" s="126"/>
      <c r="Z284" s="86">
        <v>2014</v>
      </c>
      <c r="AA284" s="324"/>
    </row>
    <row r="285" spans="2:27" s="145" customFormat="1" ht="54.75" customHeight="1" x14ac:dyDescent="0.25">
      <c r="B285" s="56" t="s">
        <v>1089</v>
      </c>
      <c r="C285" s="56" t="s">
        <v>2</v>
      </c>
      <c r="D285" s="286" t="s">
        <v>179</v>
      </c>
      <c r="E285" s="286" t="s">
        <v>180</v>
      </c>
      <c r="F285" s="286" t="s">
        <v>988</v>
      </c>
      <c r="G285" s="56" t="s">
        <v>1090</v>
      </c>
      <c r="H285" s="56" t="s">
        <v>95</v>
      </c>
      <c r="I285" s="83">
        <v>0</v>
      </c>
      <c r="J285" s="84" t="s">
        <v>1279</v>
      </c>
      <c r="K285" s="325" t="s">
        <v>1091</v>
      </c>
      <c r="L285" s="132"/>
      <c r="M285" s="286" t="s">
        <v>1092</v>
      </c>
      <c r="N285" s="131" t="s">
        <v>2187</v>
      </c>
      <c r="O285" s="111"/>
      <c r="P285" s="111">
        <v>0</v>
      </c>
      <c r="Q285" s="111">
        <v>0</v>
      </c>
      <c r="R285" s="111">
        <v>0</v>
      </c>
      <c r="S285" s="111"/>
      <c r="T285" s="111"/>
      <c r="U285" s="111"/>
      <c r="V285" s="129"/>
      <c r="W285" s="111">
        <v>0</v>
      </c>
      <c r="X285" s="111">
        <f t="shared" ref="X285" si="72">W285*1.12</f>
        <v>0</v>
      </c>
      <c r="Y285" s="126"/>
      <c r="Z285" s="86">
        <v>2014</v>
      </c>
      <c r="AA285" s="85" t="s">
        <v>992</v>
      </c>
    </row>
    <row r="286" spans="2:27" s="145" customFormat="1" ht="54.75" customHeight="1" x14ac:dyDescent="0.25">
      <c r="B286" s="56" t="s">
        <v>1095</v>
      </c>
      <c r="C286" s="56" t="s">
        <v>2</v>
      </c>
      <c r="D286" s="58" t="s">
        <v>202</v>
      </c>
      <c r="E286" s="58" t="s">
        <v>203</v>
      </c>
      <c r="F286" s="58" t="s">
        <v>203</v>
      </c>
      <c r="G286" s="56" t="s">
        <v>1097</v>
      </c>
      <c r="H286" s="56" t="s">
        <v>95</v>
      </c>
      <c r="I286" s="83">
        <v>0</v>
      </c>
      <c r="J286" s="84" t="s">
        <v>1011</v>
      </c>
      <c r="K286" s="33" t="s">
        <v>41</v>
      </c>
      <c r="L286" s="132"/>
      <c r="M286" s="107" t="s">
        <v>1099</v>
      </c>
      <c r="N286" s="131" t="s">
        <v>2187</v>
      </c>
      <c r="O286" s="273">
        <v>0</v>
      </c>
      <c r="P286" s="273">
        <v>0</v>
      </c>
      <c r="Q286" s="273">
        <v>0</v>
      </c>
      <c r="R286" s="273">
        <v>0</v>
      </c>
      <c r="S286" s="273">
        <v>0</v>
      </c>
      <c r="T286" s="111"/>
      <c r="U286" s="111"/>
      <c r="V286" s="129"/>
      <c r="W286" s="111">
        <v>0</v>
      </c>
      <c r="X286" s="111">
        <f t="shared" ref="X286:X287" si="73">W286*1.12</f>
        <v>0</v>
      </c>
      <c r="Y286" s="126"/>
      <c r="Z286" s="86">
        <v>2014</v>
      </c>
      <c r="AA286" s="85" t="s">
        <v>1149</v>
      </c>
    </row>
    <row r="287" spans="2:27" s="145" customFormat="1" ht="54.75" customHeight="1" x14ac:dyDescent="0.25">
      <c r="B287" s="56" t="s">
        <v>1096</v>
      </c>
      <c r="C287" s="56" t="s">
        <v>2</v>
      </c>
      <c r="D287" s="58" t="s">
        <v>202</v>
      </c>
      <c r="E287" s="58" t="s">
        <v>203</v>
      </c>
      <c r="F287" s="58" t="s">
        <v>203</v>
      </c>
      <c r="G287" s="56" t="s">
        <v>1098</v>
      </c>
      <c r="H287" s="56" t="s">
        <v>95</v>
      </c>
      <c r="I287" s="83">
        <v>0</v>
      </c>
      <c r="J287" s="84" t="s">
        <v>1011</v>
      </c>
      <c r="K287" s="33" t="s">
        <v>41</v>
      </c>
      <c r="L287" s="132"/>
      <c r="M287" s="107" t="s">
        <v>1099</v>
      </c>
      <c r="N287" s="131" t="s">
        <v>2187</v>
      </c>
      <c r="O287" s="273">
        <v>0</v>
      </c>
      <c r="P287" s="273">
        <v>0</v>
      </c>
      <c r="Q287" s="273">
        <v>0</v>
      </c>
      <c r="R287" s="273">
        <v>0</v>
      </c>
      <c r="S287" s="273">
        <v>0</v>
      </c>
      <c r="T287" s="111"/>
      <c r="U287" s="111"/>
      <c r="V287" s="129"/>
      <c r="W287" s="111">
        <v>0</v>
      </c>
      <c r="X287" s="111">
        <f t="shared" si="73"/>
        <v>0</v>
      </c>
      <c r="Y287" s="126"/>
      <c r="Z287" s="86">
        <v>2014</v>
      </c>
      <c r="AA287" s="85" t="s">
        <v>1149</v>
      </c>
    </row>
    <row r="288" spans="2:27" s="145" customFormat="1" ht="54.75" customHeight="1" x14ac:dyDescent="0.25">
      <c r="B288" s="56" t="s">
        <v>1148</v>
      </c>
      <c r="C288" s="56" t="s">
        <v>2</v>
      </c>
      <c r="D288" s="58" t="s">
        <v>202</v>
      </c>
      <c r="E288" s="58" t="s">
        <v>203</v>
      </c>
      <c r="F288" s="58" t="s">
        <v>203</v>
      </c>
      <c r="G288" s="56" t="s">
        <v>1330</v>
      </c>
      <c r="H288" s="56" t="s">
        <v>95</v>
      </c>
      <c r="I288" s="83">
        <v>0</v>
      </c>
      <c r="J288" s="84" t="s">
        <v>1011</v>
      </c>
      <c r="K288" s="33" t="s">
        <v>41</v>
      </c>
      <c r="L288" s="132"/>
      <c r="M288" s="107" t="s">
        <v>1099</v>
      </c>
      <c r="N288" s="131" t="s">
        <v>2187</v>
      </c>
      <c r="O288" s="273"/>
      <c r="P288" s="273">
        <v>2664000000</v>
      </c>
      <c r="Q288" s="273">
        <v>0</v>
      </c>
      <c r="R288" s="273">
        <v>2664000000</v>
      </c>
      <c r="S288" s="273">
        <v>1776000000</v>
      </c>
      <c r="T288" s="111">
        <v>1776000000</v>
      </c>
      <c r="U288" s="111"/>
      <c r="V288" s="129"/>
      <c r="W288" s="111">
        <v>8880000000</v>
      </c>
      <c r="X288" s="111">
        <f t="shared" ref="X288" si="74">W288*1.12</f>
        <v>9945600000</v>
      </c>
      <c r="Y288" s="126"/>
      <c r="Z288" s="86">
        <v>2014</v>
      </c>
      <c r="AA288" s="85"/>
    </row>
    <row r="289" spans="2:27" s="145" customFormat="1" ht="54.75" customHeight="1" x14ac:dyDescent="0.25">
      <c r="B289" s="56" t="s">
        <v>1100</v>
      </c>
      <c r="C289" s="56" t="s">
        <v>2</v>
      </c>
      <c r="D289" s="287" t="s">
        <v>1102</v>
      </c>
      <c r="E289" s="287" t="s">
        <v>1103</v>
      </c>
      <c r="F289" s="287" t="s">
        <v>1103</v>
      </c>
      <c r="G289" s="287" t="s">
        <v>1104</v>
      </c>
      <c r="H289" s="56" t="s">
        <v>95</v>
      </c>
      <c r="I289" s="83">
        <v>0</v>
      </c>
      <c r="J289" s="84" t="s">
        <v>1279</v>
      </c>
      <c r="K289" s="265" t="s">
        <v>1106</v>
      </c>
      <c r="L289" s="132"/>
      <c r="M289" s="287" t="s">
        <v>1107</v>
      </c>
      <c r="N289" s="131" t="s">
        <v>2187</v>
      </c>
      <c r="O289" s="273"/>
      <c r="P289" s="273">
        <v>137085830</v>
      </c>
      <c r="Q289" s="273">
        <v>172685638</v>
      </c>
      <c r="R289" s="273">
        <v>176830094</v>
      </c>
      <c r="S289" s="273">
        <v>192717172</v>
      </c>
      <c r="T289" s="273">
        <v>190644945</v>
      </c>
      <c r="U289" s="111"/>
      <c r="V289" s="129"/>
      <c r="W289" s="227">
        <v>869963679</v>
      </c>
      <c r="X289" s="111">
        <f t="shared" ref="X289:X296" si="75">W289*1.12</f>
        <v>974359320.48000014</v>
      </c>
      <c r="Y289" s="126"/>
      <c r="Z289" s="86">
        <v>2014</v>
      </c>
      <c r="AA289" s="279"/>
    </row>
    <row r="290" spans="2:27" s="145" customFormat="1" ht="54.75" customHeight="1" x14ac:dyDescent="0.25">
      <c r="B290" s="56" t="s">
        <v>1101</v>
      </c>
      <c r="C290" s="56" t="s">
        <v>2</v>
      </c>
      <c r="D290" s="287" t="s">
        <v>1102</v>
      </c>
      <c r="E290" s="287" t="s">
        <v>1103</v>
      </c>
      <c r="F290" s="287" t="s">
        <v>1103</v>
      </c>
      <c r="G290" s="287" t="s">
        <v>1105</v>
      </c>
      <c r="H290" s="56" t="s">
        <v>95</v>
      </c>
      <c r="I290" s="83">
        <v>0</v>
      </c>
      <c r="J290" s="84" t="s">
        <v>1279</v>
      </c>
      <c r="K290" s="265" t="s">
        <v>1106</v>
      </c>
      <c r="L290" s="132"/>
      <c r="M290" s="288" t="s">
        <v>1107</v>
      </c>
      <c r="N290" s="131" t="s">
        <v>2187</v>
      </c>
      <c r="O290" s="273"/>
      <c r="P290" s="273">
        <v>47936386</v>
      </c>
      <c r="Q290" s="227">
        <v>75011566</v>
      </c>
      <c r="R290" s="227">
        <v>76165590</v>
      </c>
      <c r="S290" s="227">
        <v>76165590</v>
      </c>
      <c r="T290" s="227">
        <v>76165590</v>
      </c>
      <c r="U290" s="111"/>
      <c r="V290" s="129"/>
      <c r="W290" s="227">
        <v>351444722</v>
      </c>
      <c r="X290" s="111">
        <f t="shared" si="75"/>
        <v>393618088.64000005</v>
      </c>
      <c r="Y290" s="126"/>
      <c r="Z290" s="86">
        <v>2014</v>
      </c>
      <c r="AA290" s="279"/>
    </row>
    <row r="291" spans="2:27" s="145" customFormat="1" ht="54.75" customHeight="1" x14ac:dyDescent="0.25">
      <c r="B291" s="56" t="s">
        <v>1469</v>
      </c>
      <c r="C291" s="56" t="s">
        <v>2</v>
      </c>
      <c r="D291" s="287" t="s">
        <v>179</v>
      </c>
      <c r="E291" s="287" t="s">
        <v>180</v>
      </c>
      <c r="F291" s="287" t="s">
        <v>988</v>
      </c>
      <c r="G291" s="287" t="s">
        <v>1470</v>
      </c>
      <c r="H291" s="56" t="s">
        <v>95</v>
      </c>
      <c r="I291" s="83">
        <v>0</v>
      </c>
      <c r="J291" s="33" t="s">
        <v>1016</v>
      </c>
      <c r="K291" s="265" t="s">
        <v>1471</v>
      </c>
      <c r="L291" s="132"/>
      <c r="M291" s="288" t="s">
        <v>1472</v>
      </c>
      <c r="N291" s="131" t="s">
        <v>2187</v>
      </c>
      <c r="O291" s="273"/>
      <c r="P291" s="273">
        <v>740000</v>
      </c>
      <c r="Q291" s="227">
        <v>3700000</v>
      </c>
      <c r="R291" s="227">
        <v>3700000</v>
      </c>
      <c r="S291" s="227">
        <v>3700000</v>
      </c>
      <c r="T291" s="227">
        <v>3700000</v>
      </c>
      <c r="U291" s="111"/>
      <c r="V291" s="129"/>
      <c r="W291" s="227">
        <v>15540000</v>
      </c>
      <c r="X291" s="111">
        <f t="shared" ref="X291" si="76">W291*1.12</f>
        <v>17404800</v>
      </c>
      <c r="Y291" s="126"/>
      <c r="Z291" s="86">
        <v>2014</v>
      </c>
      <c r="AA291" s="279"/>
    </row>
    <row r="292" spans="2:27" s="145" customFormat="1" ht="54.75" customHeight="1" x14ac:dyDescent="0.25">
      <c r="B292" s="56" t="s">
        <v>1599</v>
      </c>
      <c r="C292" s="56" t="s">
        <v>2</v>
      </c>
      <c r="D292" s="264" t="s">
        <v>1102</v>
      </c>
      <c r="E292" s="264" t="s">
        <v>1103</v>
      </c>
      <c r="F292" s="264" t="s">
        <v>1103</v>
      </c>
      <c r="G292" s="264" t="s">
        <v>1601</v>
      </c>
      <c r="H292" s="56" t="s">
        <v>95</v>
      </c>
      <c r="I292" s="83">
        <v>0</v>
      </c>
      <c r="J292" s="84" t="s">
        <v>535</v>
      </c>
      <c r="K292" s="265" t="s">
        <v>1570</v>
      </c>
      <c r="L292" s="132"/>
      <c r="M292" s="265" t="s">
        <v>1602</v>
      </c>
      <c r="N292" s="131" t="s">
        <v>2187</v>
      </c>
      <c r="O292" s="273"/>
      <c r="P292" s="227"/>
      <c r="Q292" s="327">
        <v>172685638</v>
      </c>
      <c r="R292" s="327">
        <v>176830094</v>
      </c>
      <c r="S292" s="327">
        <v>192717172</v>
      </c>
      <c r="T292" s="327">
        <v>190644945</v>
      </c>
      <c r="U292" s="327">
        <v>190644945</v>
      </c>
      <c r="V292" s="129"/>
      <c r="W292" s="227">
        <v>923522794</v>
      </c>
      <c r="X292" s="111">
        <v>1034345529.2800001</v>
      </c>
      <c r="Y292" s="126"/>
      <c r="Z292" s="86">
        <v>2015</v>
      </c>
      <c r="AA292" s="279"/>
    </row>
    <row r="293" spans="2:27" s="145" customFormat="1" ht="54.75" customHeight="1" x14ac:dyDescent="0.25">
      <c r="B293" s="56" t="s">
        <v>1600</v>
      </c>
      <c r="C293" s="56" t="s">
        <v>2</v>
      </c>
      <c r="D293" s="264" t="s">
        <v>1102</v>
      </c>
      <c r="E293" s="264" t="s">
        <v>1103</v>
      </c>
      <c r="F293" s="264" t="s">
        <v>1103</v>
      </c>
      <c r="G293" s="264" t="s">
        <v>1105</v>
      </c>
      <c r="H293" s="287" t="s">
        <v>95</v>
      </c>
      <c r="I293" s="326">
        <v>0</v>
      </c>
      <c r="J293" s="84" t="s">
        <v>535</v>
      </c>
      <c r="K293" s="265" t="s">
        <v>1570</v>
      </c>
      <c r="L293" s="132"/>
      <c r="M293" s="265" t="s">
        <v>1602</v>
      </c>
      <c r="N293" s="131" t="s">
        <v>2187</v>
      </c>
      <c r="O293" s="273"/>
      <c r="P293" s="227"/>
      <c r="Q293" s="227">
        <v>75011566</v>
      </c>
      <c r="R293" s="227">
        <v>76165590</v>
      </c>
      <c r="S293" s="227">
        <v>76165590</v>
      </c>
      <c r="T293" s="227">
        <v>76165590</v>
      </c>
      <c r="U293" s="227">
        <v>76165590</v>
      </c>
      <c r="V293" s="129"/>
      <c r="W293" s="227">
        <v>379673926</v>
      </c>
      <c r="X293" s="111">
        <v>425234797.12000006</v>
      </c>
      <c r="Y293" s="126"/>
      <c r="Z293" s="86">
        <v>2015</v>
      </c>
      <c r="AA293" s="279"/>
    </row>
    <row r="294" spans="2:27" s="145" customFormat="1" ht="54.75" customHeight="1" x14ac:dyDescent="0.25">
      <c r="B294" s="56" t="s">
        <v>1771</v>
      </c>
      <c r="C294" s="56" t="s">
        <v>2</v>
      </c>
      <c r="D294" s="264" t="s">
        <v>179</v>
      </c>
      <c r="E294" s="264" t="s">
        <v>180</v>
      </c>
      <c r="F294" s="264" t="s">
        <v>988</v>
      </c>
      <c r="G294" s="264" t="s">
        <v>1772</v>
      </c>
      <c r="H294" s="287" t="s">
        <v>95</v>
      </c>
      <c r="I294" s="326">
        <v>0</v>
      </c>
      <c r="J294" s="84" t="s">
        <v>1014</v>
      </c>
      <c r="K294" s="265" t="s">
        <v>1570</v>
      </c>
      <c r="L294" s="132"/>
      <c r="M294" s="265" t="s">
        <v>1602</v>
      </c>
      <c r="N294" s="131" t="s">
        <v>2187</v>
      </c>
      <c r="O294" s="273"/>
      <c r="P294" s="227"/>
      <c r="Q294" s="227">
        <v>31166666</v>
      </c>
      <c r="R294" s="227">
        <v>31166667</v>
      </c>
      <c r="S294" s="227">
        <v>31166667</v>
      </c>
      <c r="T294" s="227"/>
      <c r="U294" s="227"/>
      <c r="V294" s="129"/>
      <c r="W294" s="227">
        <v>93500000</v>
      </c>
      <c r="X294" s="111">
        <f t="shared" ref="X294" si="77">W294*1.12</f>
        <v>104720000.00000001</v>
      </c>
      <c r="Y294" s="126"/>
      <c r="Z294" s="86">
        <v>2015</v>
      </c>
      <c r="AA294" s="279"/>
    </row>
    <row r="295" spans="2:27" s="145" customFormat="1" ht="54.75" customHeight="1" x14ac:dyDescent="0.25">
      <c r="B295" s="56" t="s">
        <v>1794</v>
      </c>
      <c r="C295" s="56" t="s">
        <v>2</v>
      </c>
      <c r="D295" s="264" t="s">
        <v>179</v>
      </c>
      <c r="E295" s="264" t="s">
        <v>180</v>
      </c>
      <c r="F295" s="264" t="s">
        <v>988</v>
      </c>
      <c r="G295" s="264" t="s">
        <v>1795</v>
      </c>
      <c r="H295" s="287" t="s">
        <v>95</v>
      </c>
      <c r="I295" s="326">
        <v>0</v>
      </c>
      <c r="J295" s="84" t="s">
        <v>1030</v>
      </c>
      <c r="K295" s="265" t="s">
        <v>1570</v>
      </c>
      <c r="L295" s="132"/>
      <c r="M295" s="265" t="s">
        <v>1117</v>
      </c>
      <c r="N295" s="131" t="s">
        <v>2187</v>
      </c>
      <c r="O295" s="273"/>
      <c r="P295" s="227"/>
      <c r="Q295" s="227">
        <v>93500000</v>
      </c>
      <c r="R295" s="227">
        <v>93500000</v>
      </c>
      <c r="S295" s="227">
        <v>93500000</v>
      </c>
      <c r="T295" s="227"/>
      <c r="U295" s="227"/>
      <c r="V295" s="129"/>
      <c r="W295" s="227">
        <v>280500000</v>
      </c>
      <c r="X295" s="111">
        <f t="shared" si="75"/>
        <v>314160000.00000006</v>
      </c>
      <c r="Y295" s="126"/>
      <c r="Z295" s="86">
        <v>2015</v>
      </c>
      <c r="AA295" s="279"/>
    </row>
    <row r="296" spans="2:27" s="145" customFormat="1" ht="48" customHeight="1" x14ac:dyDescent="0.25">
      <c r="B296" s="56" t="s">
        <v>2242</v>
      </c>
      <c r="C296" s="224" t="s">
        <v>2</v>
      </c>
      <c r="D296" s="83" t="s">
        <v>179</v>
      </c>
      <c r="E296" s="83" t="s">
        <v>180</v>
      </c>
      <c r="F296" s="83" t="s">
        <v>988</v>
      </c>
      <c r="G296" s="83" t="s">
        <v>2244</v>
      </c>
      <c r="H296" s="56" t="s">
        <v>95</v>
      </c>
      <c r="I296" s="56">
        <v>0</v>
      </c>
      <c r="J296" s="56" t="s">
        <v>1020</v>
      </c>
      <c r="K296" s="56" t="s">
        <v>1570</v>
      </c>
      <c r="L296" s="56"/>
      <c r="M296" s="292" t="s">
        <v>58</v>
      </c>
      <c r="N296" s="131" t="s">
        <v>2187</v>
      </c>
      <c r="O296" s="302"/>
      <c r="P296" s="302"/>
      <c r="Q296" s="278">
        <v>131600000</v>
      </c>
      <c r="R296" s="278">
        <v>131600000</v>
      </c>
      <c r="S296" s="278">
        <v>131600000</v>
      </c>
      <c r="T296" s="278">
        <v>131600000</v>
      </c>
      <c r="U296" s="302">
        <v>131600000</v>
      </c>
      <c r="V296" s="192"/>
      <c r="W296" s="192">
        <v>658000000</v>
      </c>
      <c r="X296" s="192">
        <f t="shared" si="75"/>
        <v>736960000.00000012</v>
      </c>
      <c r="Y296" s="86"/>
      <c r="Z296" s="135">
        <v>2015</v>
      </c>
      <c r="AA296" s="279"/>
    </row>
    <row r="297" spans="2:27" s="145" customFormat="1" ht="48" customHeight="1" x14ac:dyDescent="0.25">
      <c r="B297" s="56" t="s">
        <v>2243</v>
      </c>
      <c r="C297" s="224" t="s">
        <v>2</v>
      </c>
      <c r="D297" s="83" t="s">
        <v>179</v>
      </c>
      <c r="E297" s="83" t="s">
        <v>180</v>
      </c>
      <c r="F297" s="83" t="s">
        <v>988</v>
      </c>
      <c r="G297" s="83" t="s">
        <v>2584</v>
      </c>
      <c r="H297" s="56" t="s">
        <v>95</v>
      </c>
      <c r="I297" s="56">
        <v>0</v>
      </c>
      <c r="J297" s="56" t="s">
        <v>2585</v>
      </c>
      <c r="K297" s="56" t="s">
        <v>1570</v>
      </c>
      <c r="L297" s="56"/>
      <c r="M297" s="292" t="s">
        <v>58</v>
      </c>
      <c r="N297" s="131" t="s">
        <v>2187</v>
      </c>
      <c r="O297" s="302"/>
      <c r="P297" s="302"/>
      <c r="Q297" s="278">
        <v>210000000</v>
      </c>
      <c r="R297" s="278">
        <v>210000000</v>
      </c>
      <c r="S297" s="278">
        <v>210000000</v>
      </c>
      <c r="T297" s="278">
        <v>210000000</v>
      </c>
      <c r="U297" s="302">
        <v>210000000</v>
      </c>
      <c r="V297" s="192"/>
      <c r="W297" s="192">
        <v>1050000000</v>
      </c>
      <c r="X297" s="192">
        <f t="shared" ref="X297" si="78">W297*1.12</f>
        <v>1176000000</v>
      </c>
      <c r="Y297" s="86"/>
      <c r="Z297" s="135">
        <v>2015</v>
      </c>
      <c r="AA297" s="279"/>
    </row>
    <row r="298" spans="2:27" s="145" customFormat="1" ht="48" customHeight="1" x14ac:dyDescent="0.25">
      <c r="B298" s="56" t="s">
        <v>2284</v>
      </c>
      <c r="C298" s="224" t="s">
        <v>2</v>
      </c>
      <c r="D298" s="83" t="s">
        <v>179</v>
      </c>
      <c r="E298" s="83" t="s">
        <v>2316</v>
      </c>
      <c r="F298" s="83" t="s">
        <v>988</v>
      </c>
      <c r="G298" s="83" t="s">
        <v>2285</v>
      </c>
      <c r="H298" s="56" t="s">
        <v>95</v>
      </c>
      <c r="I298" s="56">
        <v>0</v>
      </c>
      <c r="J298" s="56" t="s">
        <v>2286</v>
      </c>
      <c r="K298" s="56" t="s">
        <v>1570</v>
      </c>
      <c r="L298" s="56"/>
      <c r="M298" s="292" t="s">
        <v>692</v>
      </c>
      <c r="N298" s="131" t="s">
        <v>2187</v>
      </c>
      <c r="O298" s="302"/>
      <c r="P298" s="302"/>
      <c r="Q298" s="278">
        <v>0</v>
      </c>
      <c r="R298" s="278">
        <v>40000000</v>
      </c>
      <c r="S298" s="278"/>
      <c r="T298" s="278"/>
      <c r="U298" s="302"/>
      <c r="V298" s="192"/>
      <c r="W298" s="192">
        <v>40000000</v>
      </c>
      <c r="X298" s="192">
        <f t="shared" ref="X298:X310" si="79">W298*1.12</f>
        <v>44800000.000000007</v>
      </c>
      <c r="Y298" s="86"/>
      <c r="Z298" s="135">
        <v>2015</v>
      </c>
      <c r="AA298" s="279"/>
    </row>
    <row r="299" spans="2:27" s="145" customFormat="1" ht="48" customHeight="1" x14ac:dyDescent="0.25">
      <c r="B299" s="56" t="s">
        <v>2357</v>
      </c>
      <c r="C299" s="224" t="s">
        <v>2</v>
      </c>
      <c r="D299" s="83" t="s">
        <v>2358</v>
      </c>
      <c r="E299" s="83" t="s">
        <v>2359</v>
      </c>
      <c r="F299" s="83" t="s">
        <v>2359</v>
      </c>
      <c r="G299" s="83" t="s">
        <v>2359</v>
      </c>
      <c r="H299" s="56" t="s">
        <v>615</v>
      </c>
      <c r="I299" s="56">
        <v>50</v>
      </c>
      <c r="J299" s="56" t="s">
        <v>1013</v>
      </c>
      <c r="K299" s="56" t="s">
        <v>1570</v>
      </c>
      <c r="L299" s="56"/>
      <c r="M299" s="292" t="s">
        <v>2360</v>
      </c>
      <c r="N299" s="131" t="s">
        <v>2187</v>
      </c>
      <c r="O299" s="302"/>
      <c r="P299" s="302"/>
      <c r="Q299" s="278">
        <v>0</v>
      </c>
      <c r="R299" s="278">
        <v>0</v>
      </c>
      <c r="S299" s="278">
        <v>0</v>
      </c>
      <c r="T299" s="278"/>
      <c r="U299" s="302"/>
      <c r="V299" s="192"/>
      <c r="W299" s="192">
        <v>0</v>
      </c>
      <c r="X299" s="192">
        <f t="shared" si="79"/>
        <v>0</v>
      </c>
      <c r="Y299" s="86"/>
      <c r="Z299" s="135">
        <v>2015</v>
      </c>
      <c r="AA299" s="85" t="s">
        <v>3103</v>
      </c>
    </row>
    <row r="300" spans="2:27" s="145" customFormat="1" ht="48" customHeight="1" x14ac:dyDescent="0.25">
      <c r="B300" s="56" t="s">
        <v>3102</v>
      </c>
      <c r="C300" s="224" t="s">
        <v>2</v>
      </c>
      <c r="D300" s="83" t="s">
        <v>2358</v>
      </c>
      <c r="E300" s="83" t="s">
        <v>2359</v>
      </c>
      <c r="F300" s="83" t="s">
        <v>2359</v>
      </c>
      <c r="G300" s="83" t="s">
        <v>2359</v>
      </c>
      <c r="H300" s="56" t="s">
        <v>615</v>
      </c>
      <c r="I300" s="56">
        <v>50</v>
      </c>
      <c r="J300" s="56" t="s">
        <v>1013</v>
      </c>
      <c r="K300" s="56" t="s">
        <v>1570</v>
      </c>
      <c r="L300" s="56"/>
      <c r="M300" s="292" t="s">
        <v>2360</v>
      </c>
      <c r="N300" s="131" t="s">
        <v>2187</v>
      </c>
      <c r="O300" s="302"/>
      <c r="P300" s="302"/>
      <c r="Q300" s="278">
        <v>0</v>
      </c>
      <c r="R300" s="278">
        <v>0</v>
      </c>
      <c r="S300" s="278">
        <v>0</v>
      </c>
      <c r="T300" s="278"/>
      <c r="U300" s="302"/>
      <c r="V300" s="192"/>
      <c r="W300" s="192">
        <v>0</v>
      </c>
      <c r="X300" s="192">
        <f t="shared" ref="X300" si="80">W300*1.12</f>
        <v>0</v>
      </c>
      <c r="Y300" s="86"/>
      <c r="Z300" s="135">
        <v>2015</v>
      </c>
      <c r="AA300" s="85" t="s">
        <v>2596</v>
      </c>
    </row>
    <row r="301" spans="2:27" s="145" customFormat="1" ht="48" customHeight="1" x14ac:dyDescent="0.25">
      <c r="B301" s="56" t="s">
        <v>2361</v>
      </c>
      <c r="C301" s="224" t="s">
        <v>2</v>
      </c>
      <c r="D301" s="83" t="s">
        <v>179</v>
      </c>
      <c r="E301" s="83" t="s">
        <v>2316</v>
      </c>
      <c r="F301" s="83" t="s">
        <v>988</v>
      </c>
      <c r="G301" s="83" t="s">
        <v>2362</v>
      </c>
      <c r="H301" s="56" t="s">
        <v>95</v>
      </c>
      <c r="I301" s="56">
        <v>0</v>
      </c>
      <c r="J301" s="56" t="s">
        <v>1014</v>
      </c>
      <c r="K301" s="56" t="s">
        <v>1570</v>
      </c>
      <c r="L301" s="56"/>
      <c r="M301" s="292" t="s">
        <v>692</v>
      </c>
      <c r="N301" s="131" t="s">
        <v>2187</v>
      </c>
      <c r="O301" s="302"/>
      <c r="P301" s="302"/>
      <c r="Q301" s="278">
        <v>94107600</v>
      </c>
      <c r="R301" s="278">
        <v>282322200</v>
      </c>
      <c r="S301" s="278">
        <v>141161100</v>
      </c>
      <c r="T301" s="278">
        <v>423483600</v>
      </c>
      <c r="U301" s="302"/>
      <c r="V301" s="192"/>
      <c r="W301" s="192">
        <v>941074500</v>
      </c>
      <c r="X301" s="192">
        <f t="shared" si="79"/>
        <v>1054003440.0000001</v>
      </c>
      <c r="Y301" s="86"/>
      <c r="Z301" s="135">
        <v>2015</v>
      </c>
      <c r="AA301" s="279"/>
    </row>
    <row r="302" spans="2:27" s="145" customFormat="1" ht="48" customHeight="1" x14ac:dyDescent="0.25">
      <c r="B302" s="56" t="s">
        <v>2387</v>
      </c>
      <c r="C302" s="224" t="s">
        <v>2</v>
      </c>
      <c r="D302" s="83" t="s">
        <v>179</v>
      </c>
      <c r="E302" s="83" t="s">
        <v>180</v>
      </c>
      <c r="F302" s="83" t="s">
        <v>988</v>
      </c>
      <c r="G302" s="83" t="s">
        <v>2388</v>
      </c>
      <c r="H302" s="56" t="s">
        <v>95</v>
      </c>
      <c r="I302" s="56">
        <v>0</v>
      </c>
      <c r="J302" s="56" t="s">
        <v>1041</v>
      </c>
      <c r="K302" s="56" t="s">
        <v>1570</v>
      </c>
      <c r="L302" s="56"/>
      <c r="M302" s="292" t="s">
        <v>692</v>
      </c>
      <c r="N302" s="131" t="s">
        <v>2187</v>
      </c>
      <c r="O302" s="302"/>
      <c r="P302" s="302"/>
      <c r="Q302" s="278">
        <v>20500000</v>
      </c>
      <c r="R302" s="278">
        <v>500000</v>
      </c>
      <c r="S302" s="278"/>
      <c r="T302" s="278"/>
      <c r="U302" s="302"/>
      <c r="V302" s="192"/>
      <c r="W302" s="192">
        <v>21000000</v>
      </c>
      <c r="X302" s="192">
        <f t="shared" si="79"/>
        <v>23520000.000000004</v>
      </c>
      <c r="Y302" s="86"/>
      <c r="Z302" s="135">
        <v>2015</v>
      </c>
      <c r="AA302" s="279"/>
    </row>
    <row r="303" spans="2:27" s="145" customFormat="1" ht="48" customHeight="1" x14ac:dyDescent="0.25">
      <c r="B303" s="56" t="s">
        <v>2441</v>
      </c>
      <c r="C303" s="224" t="s">
        <v>2</v>
      </c>
      <c r="D303" s="83" t="s">
        <v>179</v>
      </c>
      <c r="E303" s="83" t="s">
        <v>2316</v>
      </c>
      <c r="F303" s="83" t="s">
        <v>988</v>
      </c>
      <c r="G303" s="83" t="s">
        <v>1772</v>
      </c>
      <c r="H303" s="56" t="s">
        <v>95</v>
      </c>
      <c r="I303" s="56">
        <v>0</v>
      </c>
      <c r="J303" s="56" t="s">
        <v>1041</v>
      </c>
      <c r="K303" s="56" t="s">
        <v>1570</v>
      </c>
      <c r="L303" s="56"/>
      <c r="M303" s="292" t="s">
        <v>2442</v>
      </c>
      <c r="N303" s="131" t="s">
        <v>2187</v>
      </c>
      <c r="O303" s="302"/>
      <c r="P303" s="302"/>
      <c r="Q303" s="278">
        <v>50000000</v>
      </c>
      <c r="R303" s="278">
        <v>50000000</v>
      </c>
      <c r="S303" s="278">
        <v>50000000</v>
      </c>
      <c r="T303" s="278"/>
      <c r="U303" s="302"/>
      <c r="V303" s="192"/>
      <c r="W303" s="192">
        <v>150000000</v>
      </c>
      <c r="X303" s="192">
        <f t="shared" si="79"/>
        <v>168000000.00000003</v>
      </c>
      <c r="Y303" s="86"/>
      <c r="Z303" s="135">
        <v>2015</v>
      </c>
      <c r="AA303" s="279"/>
    </row>
    <row r="304" spans="2:27" s="145" customFormat="1" ht="48" customHeight="1" x14ac:dyDescent="0.25">
      <c r="B304" s="56" t="s">
        <v>2595</v>
      </c>
      <c r="C304" s="224" t="s">
        <v>2</v>
      </c>
      <c r="D304" s="83" t="s">
        <v>2358</v>
      </c>
      <c r="E304" s="83" t="s">
        <v>2359</v>
      </c>
      <c r="F304" s="83" t="s">
        <v>2359</v>
      </c>
      <c r="G304" s="83" t="s">
        <v>2359</v>
      </c>
      <c r="H304" s="56" t="s">
        <v>615</v>
      </c>
      <c r="I304" s="56">
        <v>50</v>
      </c>
      <c r="J304" s="56" t="s">
        <v>2551</v>
      </c>
      <c r="K304" s="56" t="s">
        <v>1570</v>
      </c>
      <c r="L304" s="56"/>
      <c r="M304" s="292" t="s">
        <v>2360</v>
      </c>
      <c r="N304" s="131" t="s">
        <v>2187</v>
      </c>
      <c r="O304" s="302"/>
      <c r="P304" s="302"/>
      <c r="Q304" s="278">
        <v>0</v>
      </c>
      <c r="R304" s="278">
        <v>0</v>
      </c>
      <c r="S304" s="278">
        <v>0</v>
      </c>
      <c r="T304" s="278"/>
      <c r="U304" s="302"/>
      <c r="V304" s="192"/>
      <c r="W304" s="192">
        <v>0</v>
      </c>
      <c r="X304" s="192">
        <f t="shared" si="79"/>
        <v>0</v>
      </c>
      <c r="Y304" s="86"/>
      <c r="Z304" s="135">
        <v>2015</v>
      </c>
      <c r="AA304" s="85" t="s">
        <v>2693</v>
      </c>
    </row>
    <row r="305" spans="1:32" s="145" customFormat="1" ht="48" customHeight="1" x14ac:dyDescent="0.25">
      <c r="B305" s="56" t="s">
        <v>2692</v>
      </c>
      <c r="C305" s="224" t="s">
        <v>2</v>
      </c>
      <c r="D305" s="83" t="s">
        <v>2358</v>
      </c>
      <c r="E305" s="83" t="s">
        <v>2359</v>
      </c>
      <c r="F305" s="83" t="s">
        <v>2359</v>
      </c>
      <c r="G305" s="83" t="s">
        <v>2359</v>
      </c>
      <c r="H305" s="56" t="s">
        <v>615</v>
      </c>
      <c r="I305" s="56">
        <v>50</v>
      </c>
      <c r="J305" s="56" t="s">
        <v>1017</v>
      </c>
      <c r="K305" s="56" t="s">
        <v>1570</v>
      </c>
      <c r="L305" s="56"/>
      <c r="M305" s="292" t="s">
        <v>2360</v>
      </c>
      <c r="N305" s="131" t="s">
        <v>2187</v>
      </c>
      <c r="O305" s="302"/>
      <c r="P305" s="302"/>
      <c r="Q305" s="278">
        <v>500000</v>
      </c>
      <c r="R305" s="278">
        <v>500000</v>
      </c>
      <c r="S305" s="278"/>
      <c r="T305" s="278"/>
      <c r="U305" s="302"/>
      <c r="V305" s="192"/>
      <c r="W305" s="192">
        <v>1000000</v>
      </c>
      <c r="X305" s="192">
        <f t="shared" ref="X305:X306" si="81">W305*1.12</f>
        <v>1120000</v>
      </c>
      <c r="Y305" s="86"/>
      <c r="Z305" s="135">
        <v>2015</v>
      </c>
      <c r="AA305" s="85"/>
    </row>
    <row r="306" spans="1:32" s="145" customFormat="1" ht="48" customHeight="1" x14ac:dyDescent="0.25">
      <c r="B306" s="56" t="s">
        <v>2615</v>
      </c>
      <c r="C306" s="224" t="s">
        <v>2</v>
      </c>
      <c r="D306" s="83" t="s">
        <v>179</v>
      </c>
      <c r="E306" s="83" t="s">
        <v>180</v>
      </c>
      <c r="F306" s="83" t="s">
        <v>988</v>
      </c>
      <c r="G306" s="83" t="s">
        <v>2616</v>
      </c>
      <c r="H306" s="56" t="s">
        <v>95</v>
      </c>
      <c r="I306" s="56">
        <v>0</v>
      </c>
      <c r="J306" s="56" t="s">
        <v>2551</v>
      </c>
      <c r="K306" s="56" t="s">
        <v>1570</v>
      </c>
      <c r="L306" s="56"/>
      <c r="M306" s="292" t="s">
        <v>692</v>
      </c>
      <c r="N306" s="131" t="s">
        <v>2187</v>
      </c>
      <c r="O306" s="302"/>
      <c r="P306" s="302"/>
      <c r="Q306" s="278">
        <v>0</v>
      </c>
      <c r="R306" s="278">
        <v>24440000</v>
      </c>
      <c r="S306" s="278"/>
      <c r="T306" s="278"/>
      <c r="U306" s="302"/>
      <c r="V306" s="192"/>
      <c r="W306" s="192">
        <v>24440000</v>
      </c>
      <c r="X306" s="192">
        <f t="shared" si="81"/>
        <v>27372800.000000004</v>
      </c>
      <c r="Y306" s="86"/>
      <c r="Z306" s="135">
        <v>2015</v>
      </c>
      <c r="AA306" s="85"/>
    </row>
    <row r="307" spans="1:32" s="145" customFormat="1" ht="48" customHeight="1" x14ac:dyDescent="0.25">
      <c r="B307" s="56" t="s">
        <v>2629</v>
      </c>
      <c r="C307" s="224" t="s">
        <v>2</v>
      </c>
      <c r="D307" s="83" t="s">
        <v>179</v>
      </c>
      <c r="E307" s="83" t="s">
        <v>180</v>
      </c>
      <c r="F307" s="83" t="s">
        <v>988</v>
      </c>
      <c r="G307" s="83" t="s">
        <v>1795</v>
      </c>
      <c r="H307" s="56" t="s">
        <v>95</v>
      </c>
      <c r="I307" s="56">
        <v>0</v>
      </c>
      <c r="J307" s="56" t="s">
        <v>1017</v>
      </c>
      <c r="K307" s="56" t="s">
        <v>1570</v>
      </c>
      <c r="L307" s="56"/>
      <c r="M307" s="292" t="s">
        <v>118</v>
      </c>
      <c r="N307" s="131" t="s">
        <v>2187</v>
      </c>
      <c r="O307" s="302"/>
      <c r="P307" s="302"/>
      <c r="Q307" s="278">
        <v>15000000</v>
      </c>
      <c r="R307" s="278">
        <v>292500000</v>
      </c>
      <c r="S307" s="278">
        <v>217500000</v>
      </c>
      <c r="T307" s="278"/>
      <c r="U307" s="302"/>
      <c r="V307" s="192"/>
      <c r="W307" s="192">
        <f>SUM(Q307:S307)</f>
        <v>525000000</v>
      </c>
      <c r="X307" s="192">
        <f>W307*1.12</f>
        <v>588000000</v>
      </c>
      <c r="Y307" s="86"/>
      <c r="Z307" s="135">
        <v>2015</v>
      </c>
      <c r="AA307" s="85"/>
    </row>
    <row r="308" spans="1:32" s="145" customFormat="1" ht="54.75" customHeight="1" x14ac:dyDescent="0.25">
      <c r="A308" s="417"/>
      <c r="B308" s="56" t="s">
        <v>3250</v>
      </c>
      <c r="C308" s="83" t="s">
        <v>2</v>
      </c>
      <c r="D308" s="83" t="s">
        <v>3248</v>
      </c>
      <c r="E308" s="83" t="s">
        <v>3249</v>
      </c>
      <c r="F308" s="83" t="s">
        <v>3249</v>
      </c>
      <c r="G308" s="83" t="s">
        <v>3294</v>
      </c>
      <c r="H308" s="33" t="s">
        <v>95</v>
      </c>
      <c r="I308" s="56">
        <v>0</v>
      </c>
      <c r="J308" s="205" t="s">
        <v>503</v>
      </c>
      <c r="K308" s="33" t="s">
        <v>3247</v>
      </c>
      <c r="L308" s="83"/>
      <c r="M308" s="33" t="s">
        <v>1746</v>
      </c>
      <c r="N308" s="131" t="s">
        <v>2187</v>
      </c>
      <c r="O308" s="381"/>
      <c r="P308" s="381"/>
      <c r="Q308" s="60"/>
      <c r="R308" s="60">
        <v>415940250</v>
      </c>
      <c r="S308" s="60">
        <v>277190250</v>
      </c>
      <c r="T308" s="60">
        <v>206315250</v>
      </c>
      <c r="U308" s="436">
        <v>475049625</v>
      </c>
      <c r="V308" s="437"/>
      <c r="W308" s="60">
        <v>1871250000</v>
      </c>
      <c r="X308" s="21">
        <f t="shared" ref="X308" si="82">W308*1.12</f>
        <v>2095800000.0000002</v>
      </c>
      <c r="Y308" s="83"/>
      <c r="Z308" s="56">
        <v>2016</v>
      </c>
      <c r="AA308" s="440" t="s">
        <v>3295</v>
      </c>
      <c r="AB308" s="432"/>
      <c r="AC308" s="429"/>
      <c r="AD308" s="438"/>
      <c r="AE308" s="431"/>
      <c r="AF308" s="431"/>
    </row>
    <row r="309" spans="1:32" s="145" customFormat="1" ht="54.75" customHeight="1" x14ac:dyDescent="0.25">
      <c r="A309" s="417"/>
      <c r="B309" s="56" t="s">
        <v>3334</v>
      </c>
      <c r="C309" s="83" t="s">
        <v>2</v>
      </c>
      <c r="D309" s="83" t="s">
        <v>3335</v>
      </c>
      <c r="E309" s="83" t="s">
        <v>3336</v>
      </c>
      <c r="F309" s="83" t="s">
        <v>3336</v>
      </c>
      <c r="G309" s="83" t="s">
        <v>3337</v>
      </c>
      <c r="H309" s="33" t="s">
        <v>3338</v>
      </c>
      <c r="I309" s="56">
        <v>50</v>
      </c>
      <c r="J309" s="205" t="s">
        <v>3299</v>
      </c>
      <c r="K309" s="33" t="s">
        <v>41</v>
      </c>
      <c r="L309" s="83"/>
      <c r="M309" s="33" t="s">
        <v>3339</v>
      </c>
      <c r="N309" s="131" t="s">
        <v>2187</v>
      </c>
      <c r="O309" s="381"/>
      <c r="P309" s="381"/>
      <c r="Q309" s="60"/>
      <c r="R309" s="60">
        <v>700000</v>
      </c>
      <c r="S309" s="60">
        <v>700000</v>
      </c>
      <c r="T309" s="60">
        <v>700000</v>
      </c>
      <c r="U309" s="436"/>
      <c r="V309" s="437"/>
      <c r="W309" s="60">
        <v>2100000</v>
      </c>
      <c r="X309" s="21">
        <f t="shared" ref="X309" si="83">W309*1.12</f>
        <v>2352000</v>
      </c>
      <c r="Y309" s="83"/>
      <c r="Z309" s="56">
        <v>2016</v>
      </c>
      <c r="AA309" s="440"/>
      <c r="AB309" s="432"/>
      <c r="AC309" s="429"/>
      <c r="AD309" s="438"/>
      <c r="AE309" s="431"/>
      <c r="AF309" s="431"/>
    </row>
    <row r="310" spans="1:32" x14ac:dyDescent="0.25">
      <c r="B310" s="81" t="s">
        <v>2186</v>
      </c>
      <c r="C310" s="50"/>
      <c r="D310" s="62"/>
      <c r="E310" s="61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398"/>
      <c r="R310" s="398"/>
      <c r="S310" s="50"/>
      <c r="T310" s="50"/>
      <c r="U310" s="50"/>
      <c r="V310" s="50"/>
      <c r="W310" s="63">
        <f>SUM(W262:W309)</f>
        <v>33912320003.101303</v>
      </c>
      <c r="X310" s="51">
        <f t="shared" si="79"/>
        <v>37981798403.473465</v>
      </c>
      <c r="Y310" s="50"/>
      <c r="Z310" s="52"/>
      <c r="AA310" s="50"/>
      <c r="AB310"/>
    </row>
    <row r="311" spans="1:32" x14ac:dyDescent="0.25">
      <c r="B311" s="82" t="s">
        <v>226</v>
      </c>
      <c r="C311" s="65"/>
      <c r="D311" s="66"/>
      <c r="E311" s="64"/>
      <c r="F311" s="53"/>
      <c r="G311" s="54"/>
      <c r="H311" s="53"/>
      <c r="I311" s="53"/>
      <c r="J311" s="53"/>
      <c r="K311" s="53"/>
      <c r="L311" s="53"/>
      <c r="M311" s="65"/>
      <c r="N311" s="53"/>
      <c r="O311" s="53"/>
      <c r="P311" s="53"/>
      <c r="Q311" s="399"/>
      <c r="R311" s="399"/>
      <c r="S311" s="53"/>
      <c r="T311" s="53"/>
      <c r="U311" s="65"/>
      <c r="V311" s="53"/>
      <c r="W311" s="67"/>
      <c r="X311" s="55"/>
      <c r="Y311" s="53"/>
      <c r="Z311" s="68"/>
      <c r="AA311" s="53"/>
      <c r="AB311" s="73"/>
      <c r="AC311" s="73"/>
      <c r="AD311" s="73"/>
      <c r="AE311" s="73"/>
      <c r="AF311" s="73"/>
    </row>
    <row r="312" spans="1:32" s="73" customFormat="1" ht="33.75" customHeight="1" x14ac:dyDescent="0.25">
      <c r="B312" s="56" t="s">
        <v>339</v>
      </c>
      <c r="C312" s="56" t="s">
        <v>2</v>
      </c>
      <c r="D312" s="56" t="s">
        <v>227</v>
      </c>
      <c r="E312" s="33" t="s">
        <v>228</v>
      </c>
      <c r="F312" s="33" t="s">
        <v>228</v>
      </c>
      <c r="G312" s="56" t="s">
        <v>229</v>
      </c>
      <c r="H312" s="33" t="s">
        <v>3</v>
      </c>
      <c r="I312" s="56">
        <v>0</v>
      </c>
      <c r="J312" s="354" t="s">
        <v>982</v>
      </c>
      <c r="K312" s="33" t="s">
        <v>41</v>
      </c>
      <c r="L312" s="56"/>
      <c r="M312" s="33" t="s">
        <v>230</v>
      </c>
      <c r="N312" s="56" t="s">
        <v>1314</v>
      </c>
      <c r="O312" s="104"/>
      <c r="P312" s="60">
        <v>1186056500</v>
      </c>
      <c r="Q312" s="60">
        <v>1186056500</v>
      </c>
      <c r="R312" s="60">
        <v>1186056500</v>
      </c>
      <c r="S312" s="60">
        <v>1186056500</v>
      </c>
      <c r="T312" s="97"/>
      <c r="U312" s="97"/>
      <c r="V312" s="60"/>
      <c r="W312" s="60">
        <v>4744226000</v>
      </c>
      <c r="X312" s="21">
        <f t="shared" ref="X312:X322" si="84">W312*1.12</f>
        <v>5313533120.000001</v>
      </c>
      <c r="Y312" s="56"/>
      <c r="Z312" s="56">
        <v>2013</v>
      </c>
      <c r="AA312" s="105" t="s">
        <v>350</v>
      </c>
    </row>
    <row r="313" spans="1:32" s="73" customFormat="1" ht="33.75" customHeight="1" x14ac:dyDescent="0.25">
      <c r="B313" s="56" t="s">
        <v>231</v>
      </c>
      <c r="C313" s="56" t="s">
        <v>2</v>
      </c>
      <c r="D313" s="56" t="s">
        <v>227</v>
      </c>
      <c r="E313" s="33" t="s">
        <v>228</v>
      </c>
      <c r="F313" s="33" t="s">
        <v>228</v>
      </c>
      <c r="G313" s="56" t="s">
        <v>229</v>
      </c>
      <c r="H313" s="33" t="s">
        <v>3</v>
      </c>
      <c r="I313" s="56">
        <v>0</v>
      </c>
      <c r="J313" s="354" t="s">
        <v>1005</v>
      </c>
      <c r="K313" s="33" t="s">
        <v>41</v>
      </c>
      <c r="L313" s="56"/>
      <c r="M313" s="33" t="s">
        <v>230</v>
      </c>
      <c r="N313" s="56" t="s">
        <v>1314</v>
      </c>
      <c r="O313" s="60"/>
      <c r="P313" s="106">
        <v>2283271000</v>
      </c>
      <c r="Q313" s="106">
        <v>2283271000</v>
      </c>
      <c r="R313" s="106">
        <v>2283271000</v>
      </c>
      <c r="S313" s="106">
        <v>2283271000</v>
      </c>
      <c r="T313" s="106"/>
      <c r="U313" s="106"/>
      <c r="V313" s="60"/>
      <c r="W313" s="60">
        <v>9133084000</v>
      </c>
      <c r="X313" s="21">
        <f t="shared" si="84"/>
        <v>10229054080.000002</v>
      </c>
      <c r="Y313" s="56"/>
      <c r="Z313" s="56">
        <v>2013</v>
      </c>
      <c r="AA313" s="105" t="s">
        <v>350</v>
      </c>
      <c r="AB313"/>
      <c r="AC313"/>
      <c r="AD313"/>
      <c r="AE313"/>
      <c r="AF313"/>
    </row>
    <row r="314" spans="1:32" s="11" customFormat="1" ht="33.75" customHeight="1" x14ac:dyDescent="0.25">
      <c r="B314" s="56" t="s">
        <v>235</v>
      </c>
      <c r="C314" s="56" t="s">
        <v>2</v>
      </c>
      <c r="D314" s="56" t="s">
        <v>227</v>
      </c>
      <c r="E314" s="33" t="s">
        <v>228</v>
      </c>
      <c r="F314" s="33" t="s">
        <v>228</v>
      </c>
      <c r="G314" s="107" t="s">
        <v>232</v>
      </c>
      <c r="H314" s="33" t="s">
        <v>3</v>
      </c>
      <c r="I314" s="56">
        <v>0</v>
      </c>
      <c r="J314" s="354" t="s">
        <v>1005</v>
      </c>
      <c r="K314" s="33" t="s">
        <v>233</v>
      </c>
      <c r="L314" s="56"/>
      <c r="M314" s="33" t="s">
        <v>234</v>
      </c>
      <c r="N314" s="59" t="s">
        <v>1314</v>
      </c>
      <c r="O314" s="60">
        <v>1441636203.0434799</v>
      </c>
      <c r="P314" s="60">
        <v>1729963443.6521759</v>
      </c>
      <c r="Q314" s="60">
        <v>1729963443.6521759</v>
      </c>
      <c r="R314" s="60">
        <v>1729963443.6521759</v>
      </c>
      <c r="S314" s="60"/>
      <c r="T314" s="60"/>
      <c r="U314" s="60"/>
      <c r="V314" s="60"/>
      <c r="W314" s="60">
        <v>6631526534.0000076</v>
      </c>
      <c r="X314" s="21">
        <f t="shared" si="84"/>
        <v>7427309718.0800095</v>
      </c>
      <c r="Y314" s="56"/>
      <c r="Z314" s="15">
        <v>2012</v>
      </c>
      <c r="AA314" s="56"/>
    </row>
    <row r="315" spans="1:32" s="11" customFormat="1" ht="33.75" customHeight="1" x14ac:dyDescent="0.25">
      <c r="B315" s="56" t="s">
        <v>237</v>
      </c>
      <c r="C315" s="56" t="s">
        <v>2</v>
      </c>
      <c r="D315" s="56" t="s">
        <v>227</v>
      </c>
      <c r="E315" s="33" t="s">
        <v>228</v>
      </c>
      <c r="F315" s="33" t="s">
        <v>228</v>
      </c>
      <c r="G315" s="107" t="s">
        <v>236</v>
      </c>
      <c r="H315" s="33" t="s">
        <v>95</v>
      </c>
      <c r="I315" s="56">
        <v>0</v>
      </c>
      <c r="J315" s="33" t="s">
        <v>472</v>
      </c>
      <c r="K315" s="33" t="s">
        <v>233</v>
      </c>
      <c r="L315" s="56"/>
      <c r="M315" s="33" t="s">
        <v>234</v>
      </c>
      <c r="N315" s="59" t="s">
        <v>1314</v>
      </c>
      <c r="O315" s="60">
        <v>438438596.36363602</v>
      </c>
      <c r="P315" s="60">
        <v>657657894.54545403</v>
      </c>
      <c r="Q315" s="60">
        <v>657657894.54545403</v>
      </c>
      <c r="R315" s="60">
        <v>657657894.54545403</v>
      </c>
      <c r="S315" s="60"/>
      <c r="T315" s="60"/>
      <c r="U315" s="60"/>
      <c r="V315" s="60"/>
      <c r="W315" s="60">
        <v>2411412279.9999981</v>
      </c>
      <c r="X315" s="21">
        <f t="shared" si="84"/>
        <v>2700781753.599998</v>
      </c>
      <c r="Y315" s="56"/>
      <c r="Z315" s="15">
        <v>2012</v>
      </c>
      <c r="AA315" s="56"/>
    </row>
    <row r="316" spans="1:32" s="11" customFormat="1" ht="33.75" customHeight="1" x14ac:dyDescent="0.25">
      <c r="B316" s="56" t="s">
        <v>239</v>
      </c>
      <c r="C316" s="56" t="s">
        <v>2</v>
      </c>
      <c r="D316" s="56" t="s">
        <v>227</v>
      </c>
      <c r="E316" s="33" t="s">
        <v>228</v>
      </c>
      <c r="F316" s="33" t="s">
        <v>228</v>
      </c>
      <c r="G316" s="107" t="s">
        <v>238</v>
      </c>
      <c r="H316" s="33" t="s">
        <v>95</v>
      </c>
      <c r="I316" s="56">
        <v>0</v>
      </c>
      <c r="J316" s="33" t="s">
        <v>1022</v>
      </c>
      <c r="K316" s="33" t="s">
        <v>233</v>
      </c>
      <c r="L316" s="56"/>
      <c r="M316" s="33" t="s">
        <v>234</v>
      </c>
      <c r="N316" s="59" t="s">
        <v>1314</v>
      </c>
      <c r="O316" s="60"/>
      <c r="P316" s="60">
        <v>646250000</v>
      </c>
      <c r="Q316" s="60">
        <v>705000000</v>
      </c>
      <c r="R316" s="60">
        <v>705000000</v>
      </c>
      <c r="S316" s="60">
        <v>705000000</v>
      </c>
      <c r="T316" s="60">
        <v>58750000</v>
      </c>
      <c r="U316" s="60"/>
      <c r="V316" s="60"/>
      <c r="W316" s="60">
        <v>2820000000</v>
      </c>
      <c r="X316" s="21">
        <f t="shared" si="84"/>
        <v>3158400000.0000005</v>
      </c>
      <c r="Y316" s="56"/>
      <c r="Z316" s="15">
        <v>2012</v>
      </c>
      <c r="AA316" s="56"/>
    </row>
    <row r="317" spans="1:32" s="11" customFormat="1" ht="33.75" customHeight="1" x14ac:dyDescent="0.25">
      <c r="B317" s="56" t="s">
        <v>241</v>
      </c>
      <c r="C317" s="56" t="s">
        <v>2</v>
      </c>
      <c r="D317" s="56" t="s">
        <v>227</v>
      </c>
      <c r="E317" s="33" t="s">
        <v>228</v>
      </c>
      <c r="F317" s="33" t="s">
        <v>228</v>
      </c>
      <c r="G317" s="107" t="s">
        <v>240</v>
      </c>
      <c r="H317" s="33" t="s">
        <v>95</v>
      </c>
      <c r="I317" s="56">
        <v>0</v>
      </c>
      <c r="J317" s="33" t="s">
        <v>1022</v>
      </c>
      <c r="K317" s="33" t="s">
        <v>233</v>
      </c>
      <c r="L317" s="56"/>
      <c r="M317" s="33" t="s">
        <v>234</v>
      </c>
      <c r="N317" s="59" t="s">
        <v>1314</v>
      </c>
      <c r="O317" s="60">
        <v>178125000</v>
      </c>
      <c r="P317" s="60">
        <v>712500000</v>
      </c>
      <c r="Q317" s="60">
        <v>712500000</v>
      </c>
      <c r="R317" s="60">
        <v>712500000</v>
      </c>
      <c r="S317" s="60">
        <v>712500000</v>
      </c>
      <c r="T317" s="60">
        <v>712500000</v>
      </c>
      <c r="U317" s="60">
        <v>534375000</v>
      </c>
      <c r="V317" s="60"/>
      <c r="W317" s="60">
        <v>4275000000</v>
      </c>
      <c r="X317" s="21">
        <v>4788000000</v>
      </c>
      <c r="Y317" s="56"/>
      <c r="Z317" s="15">
        <v>2012</v>
      </c>
      <c r="AA317" s="56"/>
    </row>
    <row r="318" spans="1:32" s="11" customFormat="1" ht="33.75" customHeight="1" x14ac:dyDescent="0.25">
      <c r="B318" s="56" t="s">
        <v>243</v>
      </c>
      <c r="C318" s="56" t="s">
        <v>2</v>
      </c>
      <c r="D318" s="56" t="s">
        <v>227</v>
      </c>
      <c r="E318" s="33" t="s">
        <v>228</v>
      </c>
      <c r="F318" s="33" t="s">
        <v>228</v>
      </c>
      <c r="G318" s="107" t="s">
        <v>242</v>
      </c>
      <c r="H318" s="33" t="s">
        <v>95</v>
      </c>
      <c r="I318" s="56">
        <v>0</v>
      </c>
      <c r="J318" s="33" t="s">
        <v>1022</v>
      </c>
      <c r="K318" s="33" t="s">
        <v>233</v>
      </c>
      <c r="L318" s="56"/>
      <c r="M318" s="33" t="s">
        <v>234</v>
      </c>
      <c r="N318" s="59" t="s">
        <v>1314</v>
      </c>
      <c r="O318" s="60">
        <v>58750000</v>
      </c>
      <c r="P318" s="60">
        <v>705000000</v>
      </c>
      <c r="Q318" s="60">
        <v>705000000</v>
      </c>
      <c r="R318" s="60">
        <v>705000000</v>
      </c>
      <c r="S318" s="60">
        <v>646250000</v>
      </c>
      <c r="T318" s="60"/>
      <c r="U318" s="60"/>
      <c r="V318" s="60"/>
      <c r="W318" s="60">
        <v>2820000000</v>
      </c>
      <c r="X318" s="21">
        <f t="shared" si="84"/>
        <v>3158400000.0000005</v>
      </c>
      <c r="Y318" s="56"/>
      <c r="Z318" s="15">
        <v>2012</v>
      </c>
      <c r="AA318" s="56"/>
    </row>
    <row r="319" spans="1:32" s="11" customFormat="1" ht="33.75" customHeight="1" x14ac:dyDescent="0.25">
      <c r="B319" s="56" t="s">
        <v>245</v>
      </c>
      <c r="C319" s="56" t="s">
        <v>2</v>
      </c>
      <c r="D319" s="56" t="s">
        <v>227</v>
      </c>
      <c r="E319" s="33" t="s">
        <v>228</v>
      </c>
      <c r="F319" s="33" t="s">
        <v>228</v>
      </c>
      <c r="G319" s="107" t="s">
        <v>244</v>
      </c>
      <c r="H319" s="33" t="s">
        <v>95</v>
      </c>
      <c r="I319" s="56">
        <v>0</v>
      </c>
      <c r="J319" s="33" t="s">
        <v>1021</v>
      </c>
      <c r="K319" s="33" t="s">
        <v>233</v>
      </c>
      <c r="L319" s="56"/>
      <c r="M319" s="33" t="s">
        <v>234</v>
      </c>
      <c r="N319" s="59" t="s">
        <v>1314</v>
      </c>
      <c r="O319" s="60">
        <v>260055560</v>
      </c>
      <c r="P319" s="60">
        <v>624133332</v>
      </c>
      <c r="Q319" s="60">
        <v>624133332</v>
      </c>
      <c r="R319" s="60">
        <v>624133332</v>
      </c>
      <c r="S319" s="60">
        <v>208044444</v>
      </c>
      <c r="T319" s="60"/>
      <c r="U319" s="60"/>
      <c r="V319" s="60"/>
      <c r="W319" s="60">
        <v>2340500000</v>
      </c>
      <c r="X319" s="21">
        <v>2621360000.0000005</v>
      </c>
      <c r="Y319" s="56"/>
      <c r="Z319" s="15">
        <v>2012</v>
      </c>
      <c r="AA319" s="56"/>
    </row>
    <row r="320" spans="1:32" s="11" customFormat="1" ht="30.75" customHeight="1" x14ac:dyDescent="0.25">
      <c r="B320" s="56" t="s">
        <v>251</v>
      </c>
      <c r="C320" s="16" t="s">
        <v>2</v>
      </c>
      <c r="D320" s="56" t="s">
        <v>197</v>
      </c>
      <c r="E320" s="58" t="s">
        <v>198</v>
      </c>
      <c r="F320" s="56" t="s">
        <v>199</v>
      </c>
      <c r="G320" s="58" t="s">
        <v>200</v>
      </c>
      <c r="H320" s="33" t="s">
        <v>3</v>
      </c>
      <c r="I320" s="56">
        <v>0</v>
      </c>
      <c r="J320" s="33" t="s">
        <v>1021</v>
      </c>
      <c r="K320" s="56" t="s">
        <v>14</v>
      </c>
      <c r="L320" s="56"/>
      <c r="M320" s="56" t="s">
        <v>182</v>
      </c>
      <c r="N320" s="56" t="s">
        <v>1314</v>
      </c>
      <c r="O320" s="60">
        <v>351281667</v>
      </c>
      <c r="P320" s="60">
        <v>351281667</v>
      </c>
      <c r="Q320" s="60">
        <v>351281667</v>
      </c>
      <c r="R320" s="60"/>
      <c r="S320" s="60"/>
      <c r="T320" s="60"/>
      <c r="U320" s="60"/>
      <c r="V320" s="60"/>
      <c r="W320" s="60">
        <v>1053845001</v>
      </c>
      <c r="X320" s="60">
        <f t="shared" si="84"/>
        <v>1180306401.1200001</v>
      </c>
      <c r="Y320" s="56"/>
      <c r="Z320" s="15">
        <v>2012</v>
      </c>
      <c r="AA320" s="56"/>
    </row>
    <row r="321" spans="2:32" s="11" customFormat="1" ht="33.75" customHeight="1" x14ac:dyDescent="0.25">
      <c r="B321" s="56" t="s">
        <v>256</v>
      </c>
      <c r="C321" s="56" t="s">
        <v>2</v>
      </c>
      <c r="D321" s="56" t="s">
        <v>252</v>
      </c>
      <c r="E321" s="12" t="s">
        <v>253</v>
      </c>
      <c r="F321" s="12" t="s">
        <v>253</v>
      </c>
      <c r="G321" s="12" t="s">
        <v>254</v>
      </c>
      <c r="H321" s="12" t="s">
        <v>3</v>
      </c>
      <c r="I321" s="56">
        <v>0</v>
      </c>
      <c r="J321" s="12" t="s">
        <v>1019</v>
      </c>
      <c r="K321" s="71" t="s">
        <v>173</v>
      </c>
      <c r="L321" s="56"/>
      <c r="M321" s="33" t="s">
        <v>255</v>
      </c>
      <c r="N321" s="59" t="s">
        <v>1314</v>
      </c>
      <c r="O321" s="60">
        <v>316470000</v>
      </c>
      <c r="P321" s="60"/>
      <c r="Q321" s="60"/>
      <c r="R321" s="60"/>
      <c r="S321" s="60"/>
      <c r="T321" s="60"/>
      <c r="U321" s="60"/>
      <c r="V321" s="60"/>
      <c r="W321" s="60">
        <v>316470000</v>
      </c>
      <c r="X321" s="21">
        <f t="shared" si="84"/>
        <v>354446400.00000006</v>
      </c>
      <c r="Y321" s="56"/>
      <c r="Z321" s="15">
        <v>2012</v>
      </c>
      <c r="AA321" s="56"/>
    </row>
    <row r="322" spans="2:32" s="11" customFormat="1" ht="33.75" customHeight="1" x14ac:dyDescent="0.25">
      <c r="B322" s="56" t="s">
        <v>340</v>
      </c>
      <c r="C322" s="56" t="s">
        <v>2</v>
      </c>
      <c r="D322" s="56" t="s">
        <v>257</v>
      </c>
      <c r="E322" s="328" t="s">
        <v>258</v>
      </c>
      <c r="F322" s="328" t="s">
        <v>259</v>
      </c>
      <c r="G322" s="56" t="s">
        <v>260</v>
      </c>
      <c r="H322" s="56" t="s">
        <v>3</v>
      </c>
      <c r="I322" s="56">
        <v>0</v>
      </c>
      <c r="J322" s="12" t="s">
        <v>1020</v>
      </c>
      <c r="K322" s="56" t="s">
        <v>261</v>
      </c>
      <c r="L322" s="56"/>
      <c r="M322" s="33" t="s">
        <v>27</v>
      </c>
      <c r="N322" s="59" t="s">
        <v>1314</v>
      </c>
      <c r="O322" s="60">
        <v>11302200</v>
      </c>
      <c r="P322" s="60">
        <v>11302200</v>
      </c>
      <c r="Q322" s="60"/>
      <c r="R322" s="60"/>
      <c r="S322" s="60"/>
      <c r="T322" s="60"/>
      <c r="U322" s="60"/>
      <c r="V322" s="60"/>
      <c r="W322" s="60">
        <v>22604400</v>
      </c>
      <c r="X322" s="21">
        <f t="shared" si="84"/>
        <v>25316928.000000004</v>
      </c>
      <c r="Y322" s="56"/>
      <c r="Z322" s="15">
        <v>2012</v>
      </c>
      <c r="AA322" s="56"/>
    </row>
    <row r="323" spans="2:32" s="11" customFormat="1" ht="33.75" customHeight="1" x14ac:dyDescent="0.25">
      <c r="B323" s="56" t="s">
        <v>341</v>
      </c>
      <c r="C323" s="56" t="s">
        <v>2</v>
      </c>
      <c r="D323" s="56" t="s">
        <v>263</v>
      </c>
      <c r="E323" s="56" t="s">
        <v>264</v>
      </c>
      <c r="F323" s="56" t="s">
        <v>264</v>
      </c>
      <c r="G323" s="56" t="s">
        <v>265</v>
      </c>
      <c r="H323" s="58" t="s">
        <v>3</v>
      </c>
      <c r="I323" s="56">
        <v>0</v>
      </c>
      <c r="J323" s="107" t="s">
        <v>1021</v>
      </c>
      <c r="K323" s="56" t="s">
        <v>14</v>
      </c>
      <c r="L323" s="56"/>
      <c r="M323" s="33" t="s">
        <v>266</v>
      </c>
      <c r="N323" s="59" t="s">
        <v>1314</v>
      </c>
      <c r="O323" s="60">
        <v>18488400</v>
      </c>
      <c r="P323" s="60">
        <v>18488400</v>
      </c>
      <c r="Q323" s="60">
        <v>18488400</v>
      </c>
      <c r="R323" s="60"/>
      <c r="S323" s="60"/>
      <c r="T323" s="60"/>
      <c r="U323" s="60"/>
      <c r="V323" s="60"/>
      <c r="W323" s="60">
        <v>55465200</v>
      </c>
      <c r="X323" s="60">
        <f>W323*1.12</f>
        <v>62121024.000000007</v>
      </c>
      <c r="Y323" s="56"/>
      <c r="Z323" s="15">
        <v>2012</v>
      </c>
      <c r="AA323" s="56"/>
    </row>
    <row r="324" spans="2:32" s="11" customFormat="1" ht="33.75" customHeight="1" x14ac:dyDescent="0.25">
      <c r="B324" s="56" t="s">
        <v>342</v>
      </c>
      <c r="C324" s="56" t="s">
        <v>2</v>
      </c>
      <c r="D324" s="56" t="s">
        <v>263</v>
      </c>
      <c r="E324" s="56" t="s">
        <v>264</v>
      </c>
      <c r="F324" s="56" t="s">
        <v>264</v>
      </c>
      <c r="G324" s="56" t="s">
        <v>268</v>
      </c>
      <c r="H324" s="58" t="s">
        <v>3</v>
      </c>
      <c r="I324" s="56">
        <v>0</v>
      </c>
      <c r="J324" s="107" t="s">
        <v>1021</v>
      </c>
      <c r="K324" s="56" t="s">
        <v>14</v>
      </c>
      <c r="L324" s="56"/>
      <c r="M324" s="33" t="s">
        <v>266</v>
      </c>
      <c r="N324" s="59" t="s">
        <v>1314</v>
      </c>
      <c r="O324" s="60">
        <v>22131468</v>
      </c>
      <c r="P324" s="60">
        <v>22131468</v>
      </c>
      <c r="Q324" s="60">
        <v>22131468</v>
      </c>
      <c r="R324" s="60"/>
      <c r="S324" s="60"/>
      <c r="T324" s="60"/>
      <c r="U324" s="60"/>
      <c r="V324" s="60"/>
      <c r="W324" s="60">
        <v>66394404</v>
      </c>
      <c r="X324" s="60">
        <f t="shared" ref="X324:X348" si="85">W324*1.12</f>
        <v>74361732.480000004</v>
      </c>
      <c r="Y324" s="56"/>
      <c r="Z324" s="15">
        <v>2012</v>
      </c>
      <c r="AA324" s="56"/>
    </row>
    <row r="325" spans="2:32" s="11" customFormat="1" ht="33.75" customHeight="1" x14ac:dyDescent="0.25">
      <c r="B325" s="56" t="s">
        <v>262</v>
      </c>
      <c r="C325" s="56" t="s">
        <v>2</v>
      </c>
      <c r="D325" s="56" t="s">
        <v>263</v>
      </c>
      <c r="E325" s="56" t="s">
        <v>264</v>
      </c>
      <c r="F325" s="56" t="s">
        <v>264</v>
      </c>
      <c r="G325" s="56" t="s">
        <v>270</v>
      </c>
      <c r="H325" s="58" t="s">
        <v>3</v>
      </c>
      <c r="I325" s="56">
        <v>0</v>
      </c>
      <c r="J325" s="107" t="s">
        <v>1021</v>
      </c>
      <c r="K325" s="56" t="s">
        <v>14</v>
      </c>
      <c r="L325" s="56"/>
      <c r="M325" s="33" t="s">
        <v>266</v>
      </c>
      <c r="N325" s="59" t="s">
        <v>1314</v>
      </c>
      <c r="O325" s="60">
        <v>76870803</v>
      </c>
      <c r="P325" s="60">
        <v>76870803</v>
      </c>
      <c r="Q325" s="60">
        <v>76870803</v>
      </c>
      <c r="R325" s="60"/>
      <c r="S325" s="60"/>
      <c r="T325" s="60"/>
      <c r="U325" s="60"/>
      <c r="V325" s="60"/>
      <c r="W325" s="60">
        <v>230612409</v>
      </c>
      <c r="X325" s="60">
        <f t="shared" si="85"/>
        <v>258285898.08000001</v>
      </c>
      <c r="Y325" s="56"/>
      <c r="Z325" s="15">
        <v>2012</v>
      </c>
      <c r="AA325" s="56"/>
    </row>
    <row r="326" spans="2:32" s="11" customFormat="1" ht="33.75" customHeight="1" x14ac:dyDescent="0.25">
      <c r="B326" s="56" t="s">
        <v>267</v>
      </c>
      <c r="C326" s="56" t="s">
        <v>2</v>
      </c>
      <c r="D326" s="56" t="s">
        <v>263</v>
      </c>
      <c r="E326" s="56" t="s">
        <v>264</v>
      </c>
      <c r="F326" s="56" t="s">
        <v>264</v>
      </c>
      <c r="G326" s="56" t="s">
        <v>272</v>
      </c>
      <c r="H326" s="58" t="s">
        <v>3</v>
      </c>
      <c r="I326" s="56">
        <v>0</v>
      </c>
      <c r="J326" s="107" t="s">
        <v>1021</v>
      </c>
      <c r="K326" s="56" t="s">
        <v>14</v>
      </c>
      <c r="L326" s="56"/>
      <c r="M326" s="56" t="s">
        <v>266</v>
      </c>
      <c r="N326" s="59" t="s">
        <v>1314</v>
      </c>
      <c r="O326" s="60">
        <v>32305203</v>
      </c>
      <c r="P326" s="60">
        <v>32305203</v>
      </c>
      <c r="Q326" s="60">
        <v>32305203</v>
      </c>
      <c r="R326" s="60"/>
      <c r="S326" s="60"/>
      <c r="T326" s="60"/>
      <c r="U326" s="60"/>
      <c r="V326" s="60"/>
      <c r="W326" s="60">
        <v>96915609</v>
      </c>
      <c r="X326" s="60">
        <f t="shared" si="85"/>
        <v>108545482.08000001</v>
      </c>
      <c r="Y326" s="56"/>
      <c r="Z326" s="15">
        <v>2012</v>
      </c>
      <c r="AA326" s="56"/>
    </row>
    <row r="327" spans="2:32" s="11" customFormat="1" ht="33.75" customHeight="1" x14ac:dyDescent="0.25">
      <c r="B327" s="56" t="s">
        <v>269</v>
      </c>
      <c r="C327" s="56" t="s">
        <v>2</v>
      </c>
      <c r="D327" s="56" t="s">
        <v>274</v>
      </c>
      <c r="E327" s="56" t="s">
        <v>275</v>
      </c>
      <c r="F327" s="56" t="s">
        <v>275</v>
      </c>
      <c r="G327" s="56" t="s">
        <v>276</v>
      </c>
      <c r="H327" s="58" t="s">
        <v>3</v>
      </c>
      <c r="I327" s="56">
        <v>0</v>
      </c>
      <c r="J327" s="107" t="s">
        <v>1021</v>
      </c>
      <c r="K327" s="56" t="s">
        <v>14</v>
      </c>
      <c r="L327" s="56"/>
      <c r="M327" s="56" t="s">
        <v>266</v>
      </c>
      <c r="N327" s="59" t="s">
        <v>1314</v>
      </c>
      <c r="O327" s="60">
        <v>243410295</v>
      </c>
      <c r="P327" s="60">
        <v>243410295</v>
      </c>
      <c r="Q327" s="60">
        <v>243410295</v>
      </c>
      <c r="R327" s="60"/>
      <c r="S327" s="60"/>
      <c r="T327" s="60"/>
      <c r="U327" s="60"/>
      <c r="V327" s="60"/>
      <c r="W327" s="60">
        <v>730230885</v>
      </c>
      <c r="X327" s="60">
        <f t="shared" si="85"/>
        <v>817858591.20000005</v>
      </c>
      <c r="Y327" s="56"/>
      <c r="Z327" s="15">
        <v>2012</v>
      </c>
      <c r="AA327" s="56"/>
    </row>
    <row r="328" spans="2:32" s="11" customFormat="1" ht="33.75" customHeight="1" x14ac:dyDescent="0.25">
      <c r="B328" s="56" t="s">
        <v>271</v>
      </c>
      <c r="C328" s="56" t="s">
        <v>2</v>
      </c>
      <c r="D328" s="56" t="s">
        <v>274</v>
      </c>
      <c r="E328" s="56" t="s">
        <v>275</v>
      </c>
      <c r="F328" s="56" t="s">
        <v>275</v>
      </c>
      <c r="G328" s="56" t="s">
        <v>278</v>
      </c>
      <c r="H328" s="58" t="s">
        <v>3</v>
      </c>
      <c r="I328" s="56">
        <v>0</v>
      </c>
      <c r="J328" s="107" t="s">
        <v>1021</v>
      </c>
      <c r="K328" s="56" t="s">
        <v>14</v>
      </c>
      <c r="L328" s="56"/>
      <c r="M328" s="56" t="s">
        <v>266</v>
      </c>
      <c r="N328" s="59" t="s">
        <v>1314</v>
      </c>
      <c r="O328" s="60">
        <v>1788646990</v>
      </c>
      <c r="P328" s="60">
        <v>1788646990</v>
      </c>
      <c r="Q328" s="60">
        <v>1788646990</v>
      </c>
      <c r="R328" s="60"/>
      <c r="S328" s="60"/>
      <c r="T328" s="60"/>
      <c r="U328" s="60"/>
      <c r="V328" s="60"/>
      <c r="W328" s="60">
        <v>5365940970</v>
      </c>
      <c r="X328" s="60">
        <f t="shared" si="85"/>
        <v>6009853886.4000006</v>
      </c>
      <c r="Y328" s="56"/>
      <c r="Z328" s="15">
        <v>2012</v>
      </c>
      <c r="AA328" s="56"/>
    </row>
    <row r="329" spans="2:32" s="11" customFormat="1" ht="33.75" customHeight="1" x14ac:dyDescent="0.25">
      <c r="B329" s="56" t="s">
        <v>273</v>
      </c>
      <c r="C329" s="56" t="s">
        <v>2</v>
      </c>
      <c r="D329" s="56" t="s">
        <v>274</v>
      </c>
      <c r="E329" s="56" t="s">
        <v>275</v>
      </c>
      <c r="F329" s="56" t="s">
        <v>275</v>
      </c>
      <c r="G329" s="56" t="s">
        <v>280</v>
      </c>
      <c r="H329" s="58" t="s">
        <v>3</v>
      </c>
      <c r="I329" s="56">
        <v>0</v>
      </c>
      <c r="J329" s="107" t="s">
        <v>1021</v>
      </c>
      <c r="K329" s="56" t="s">
        <v>14</v>
      </c>
      <c r="L329" s="56"/>
      <c r="M329" s="56" t="s">
        <v>266</v>
      </c>
      <c r="N329" s="59" t="s">
        <v>1314</v>
      </c>
      <c r="O329" s="60">
        <v>2325042418</v>
      </c>
      <c r="P329" s="60">
        <v>2325042418</v>
      </c>
      <c r="Q329" s="60">
        <v>2325042418</v>
      </c>
      <c r="R329" s="60"/>
      <c r="S329" s="60"/>
      <c r="T329" s="60"/>
      <c r="U329" s="60"/>
      <c r="V329" s="60"/>
      <c r="W329" s="60">
        <v>6975127254</v>
      </c>
      <c r="X329" s="60">
        <f t="shared" si="85"/>
        <v>7812142524.4800005</v>
      </c>
      <c r="Y329" s="56"/>
      <c r="Z329" s="15">
        <v>2012</v>
      </c>
      <c r="AA329" s="56"/>
    </row>
    <row r="330" spans="2:32" s="11" customFormat="1" ht="33.75" customHeight="1" x14ac:dyDescent="0.25">
      <c r="B330" s="56" t="s">
        <v>277</v>
      </c>
      <c r="C330" s="56" t="s">
        <v>2</v>
      </c>
      <c r="D330" s="56" t="s">
        <v>274</v>
      </c>
      <c r="E330" s="56" t="s">
        <v>275</v>
      </c>
      <c r="F330" s="56" t="s">
        <v>275</v>
      </c>
      <c r="G330" s="56" t="s">
        <v>282</v>
      </c>
      <c r="H330" s="58" t="s">
        <v>3</v>
      </c>
      <c r="I330" s="56">
        <v>0</v>
      </c>
      <c r="J330" s="107" t="s">
        <v>1021</v>
      </c>
      <c r="K330" s="56" t="s">
        <v>14</v>
      </c>
      <c r="L330" s="56"/>
      <c r="M330" s="56" t="s">
        <v>266</v>
      </c>
      <c r="N330" s="59" t="s">
        <v>1314</v>
      </c>
      <c r="O330" s="60">
        <v>696635048</v>
      </c>
      <c r="P330" s="60">
        <v>696635048</v>
      </c>
      <c r="Q330" s="60">
        <v>696635048</v>
      </c>
      <c r="R330" s="60"/>
      <c r="S330" s="60"/>
      <c r="T330" s="60"/>
      <c r="U330" s="60"/>
      <c r="V330" s="60"/>
      <c r="W330" s="60">
        <v>2089905144</v>
      </c>
      <c r="X330" s="60">
        <f t="shared" si="85"/>
        <v>2340693761.2800002</v>
      </c>
      <c r="Y330" s="56"/>
      <c r="Z330" s="15">
        <v>2012</v>
      </c>
      <c r="AA330" s="56"/>
    </row>
    <row r="331" spans="2:32" s="11" customFormat="1" ht="33.75" customHeight="1" x14ac:dyDescent="0.25">
      <c r="B331" s="56" t="s">
        <v>279</v>
      </c>
      <c r="C331" s="56" t="s">
        <v>2</v>
      </c>
      <c r="D331" s="56" t="s">
        <v>284</v>
      </c>
      <c r="E331" s="56" t="s">
        <v>285</v>
      </c>
      <c r="F331" s="56" t="s">
        <v>285</v>
      </c>
      <c r="G331" s="56" t="s">
        <v>286</v>
      </c>
      <c r="H331" s="58" t="s">
        <v>3</v>
      </c>
      <c r="I331" s="56">
        <v>0</v>
      </c>
      <c r="J331" s="107" t="s">
        <v>1021</v>
      </c>
      <c r="K331" s="56" t="s">
        <v>14</v>
      </c>
      <c r="L331" s="56"/>
      <c r="M331" s="56" t="s">
        <v>266</v>
      </c>
      <c r="N331" s="59" t="s">
        <v>1314</v>
      </c>
      <c r="O331" s="60">
        <v>4156377</v>
      </c>
      <c r="P331" s="60">
        <v>4156377</v>
      </c>
      <c r="Q331" s="60">
        <v>4156377</v>
      </c>
      <c r="R331" s="60"/>
      <c r="S331" s="60"/>
      <c r="T331" s="60"/>
      <c r="U331" s="60"/>
      <c r="V331" s="60"/>
      <c r="W331" s="60">
        <v>12469131</v>
      </c>
      <c r="X331" s="60">
        <f t="shared" si="85"/>
        <v>13965426.720000001</v>
      </c>
      <c r="Y331" s="56"/>
      <c r="Z331" s="15">
        <v>2012</v>
      </c>
      <c r="AA331" s="56"/>
    </row>
    <row r="332" spans="2:32" s="11" customFormat="1" ht="33.75" customHeight="1" x14ac:dyDescent="0.25">
      <c r="B332" s="56" t="s">
        <v>281</v>
      </c>
      <c r="C332" s="56" t="s">
        <v>2</v>
      </c>
      <c r="D332" s="58" t="s">
        <v>288</v>
      </c>
      <c r="E332" s="58" t="s">
        <v>289</v>
      </c>
      <c r="F332" s="58" t="s">
        <v>290</v>
      </c>
      <c r="G332" s="56" t="s">
        <v>291</v>
      </c>
      <c r="H332" s="58" t="s">
        <v>3</v>
      </c>
      <c r="I332" s="56">
        <v>0</v>
      </c>
      <c r="J332" s="107" t="s">
        <v>1021</v>
      </c>
      <c r="K332" s="56" t="s">
        <v>14</v>
      </c>
      <c r="L332" s="56"/>
      <c r="M332" s="56" t="s">
        <v>266</v>
      </c>
      <c r="N332" s="59" t="s">
        <v>1314</v>
      </c>
      <c r="O332" s="60">
        <v>162506960</v>
      </c>
      <c r="P332" s="60">
        <v>162506960</v>
      </c>
      <c r="Q332" s="60">
        <v>162506960</v>
      </c>
      <c r="R332" s="60"/>
      <c r="S332" s="60"/>
      <c r="T332" s="60"/>
      <c r="U332" s="60"/>
      <c r="V332" s="60"/>
      <c r="W332" s="60">
        <v>487520880</v>
      </c>
      <c r="X332" s="60">
        <f t="shared" si="85"/>
        <v>546023385.60000002</v>
      </c>
      <c r="Y332" s="56"/>
      <c r="Z332" s="15">
        <v>2012</v>
      </c>
      <c r="AA332" s="56"/>
    </row>
    <row r="333" spans="2:32" s="11" customFormat="1" ht="33.75" customHeight="1" x14ac:dyDescent="0.25">
      <c r="B333" s="56" t="s">
        <v>283</v>
      </c>
      <c r="C333" s="56" t="s">
        <v>2</v>
      </c>
      <c r="D333" s="56" t="s">
        <v>293</v>
      </c>
      <c r="E333" s="56" t="s">
        <v>294</v>
      </c>
      <c r="F333" s="56" t="s">
        <v>294</v>
      </c>
      <c r="G333" s="56" t="s">
        <v>295</v>
      </c>
      <c r="H333" s="58" t="s">
        <v>3</v>
      </c>
      <c r="I333" s="56">
        <v>0</v>
      </c>
      <c r="J333" s="107" t="s">
        <v>1021</v>
      </c>
      <c r="K333" s="56" t="s">
        <v>14</v>
      </c>
      <c r="L333" s="56"/>
      <c r="M333" s="56" t="s">
        <v>266</v>
      </c>
      <c r="N333" s="59" t="s">
        <v>1314</v>
      </c>
      <c r="O333" s="60">
        <v>1152526318</v>
      </c>
      <c r="P333" s="60">
        <v>1152526318</v>
      </c>
      <c r="Q333" s="60">
        <v>1152526318</v>
      </c>
      <c r="R333" s="60"/>
      <c r="S333" s="60"/>
      <c r="T333" s="60"/>
      <c r="U333" s="60"/>
      <c r="V333" s="60"/>
      <c r="W333" s="60">
        <v>3457578954</v>
      </c>
      <c r="X333" s="60">
        <f t="shared" si="85"/>
        <v>3872488428.4800005</v>
      </c>
      <c r="Y333" s="56"/>
      <c r="Z333" s="15">
        <v>2012</v>
      </c>
      <c r="AA333" s="56"/>
    </row>
    <row r="334" spans="2:32" s="11" customFormat="1" ht="33.75" customHeight="1" x14ac:dyDescent="0.25">
      <c r="B334" s="56" t="s">
        <v>287</v>
      </c>
      <c r="C334" s="56" t="s">
        <v>2</v>
      </c>
      <c r="D334" s="56" t="s">
        <v>252</v>
      </c>
      <c r="E334" s="56" t="s">
        <v>253</v>
      </c>
      <c r="F334" s="56" t="s">
        <v>253</v>
      </c>
      <c r="G334" s="56" t="s">
        <v>297</v>
      </c>
      <c r="H334" s="58" t="s">
        <v>3</v>
      </c>
      <c r="I334" s="56">
        <v>0</v>
      </c>
      <c r="J334" s="107" t="s">
        <v>1021</v>
      </c>
      <c r="K334" s="56" t="s">
        <v>14</v>
      </c>
      <c r="L334" s="56"/>
      <c r="M334" s="56" t="s">
        <v>266</v>
      </c>
      <c r="N334" s="59" t="s">
        <v>1314</v>
      </c>
      <c r="O334" s="60">
        <v>116422877</v>
      </c>
      <c r="P334" s="60">
        <v>116422877</v>
      </c>
      <c r="Q334" s="60">
        <v>116422877</v>
      </c>
      <c r="R334" s="60"/>
      <c r="S334" s="60"/>
      <c r="T334" s="60"/>
      <c r="U334" s="60"/>
      <c r="V334" s="60"/>
      <c r="W334" s="60">
        <v>349268631</v>
      </c>
      <c r="X334" s="60">
        <f t="shared" si="85"/>
        <v>391180866.72000003</v>
      </c>
      <c r="Y334" s="56"/>
      <c r="Z334" s="15">
        <v>2012</v>
      </c>
      <c r="AA334" s="56"/>
      <c r="AB334" s="90"/>
      <c r="AC334" s="90"/>
      <c r="AD334" s="90"/>
      <c r="AE334" s="90"/>
      <c r="AF334" s="90"/>
    </row>
    <row r="335" spans="2:32" s="90" customFormat="1" ht="33.75" customHeight="1" x14ac:dyDescent="0.25">
      <c r="B335" s="56" t="s">
        <v>292</v>
      </c>
      <c r="C335" s="56" t="s">
        <v>2</v>
      </c>
      <c r="D335" s="96" t="s">
        <v>298</v>
      </c>
      <c r="E335" s="95" t="s">
        <v>299</v>
      </c>
      <c r="F335" s="95" t="s">
        <v>300</v>
      </c>
      <c r="G335" s="108" t="s">
        <v>301</v>
      </c>
      <c r="H335" s="56" t="s">
        <v>3</v>
      </c>
      <c r="I335" s="56">
        <v>0</v>
      </c>
      <c r="J335" s="33" t="s">
        <v>1028</v>
      </c>
      <c r="K335" s="33" t="s">
        <v>41</v>
      </c>
      <c r="L335" s="56"/>
      <c r="M335" s="56" t="s">
        <v>218</v>
      </c>
      <c r="N335" s="59" t="s">
        <v>1314</v>
      </c>
      <c r="O335" s="355"/>
      <c r="P335" s="60">
        <v>21960728</v>
      </c>
      <c r="Q335" s="60">
        <v>9850000</v>
      </c>
      <c r="R335" s="60">
        <v>9850000</v>
      </c>
      <c r="S335" s="60">
        <v>9850000</v>
      </c>
      <c r="T335" s="60">
        <v>9850000</v>
      </c>
      <c r="U335" s="60"/>
      <c r="V335" s="60"/>
      <c r="W335" s="60">
        <v>61360728</v>
      </c>
      <c r="X335" s="21">
        <f t="shared" si="85"/>
        <v>68724015.359999999</v>
      </c>
      <c r="Y335" s="109"/>
      <c r="Z335" s="15">
        <v>2013</v>
      </c>
      <c r="AA335" s="105" t="s">
        <v>350</v>
      </c>
      <c r="AB335" s="11"/>
      <c r="AC335" s="11"/>
      <c r="AD335" s="11"/>
      <c r="AE335" s="11"/>
      <c r="AF335" s="11"/>
    </row>
    <row r="336" spans="2:32" s="11" customFormat="1" ht="33.75" customHeight="1" x14ac:dyDescent="0.25">
      <c r="B336" s="56" t="s">
        <v>296</v>
      </c>
      <c r="C336" s="56" t="s">
        <v>2</v>
      </c>
      <c r="D336" s="329" t="s">
        <v>303</v>
      </c>
      <c r="E336" s="329" t="s">
        <v>304</v>
      </c>
      <c r="F336" s="329" t="s">
        <v>305</v>
      </c>
      <c r="G336" s="330" t="s">
        <v>306</v>
      </c>
      <c r="H336" s="58" t="s">
        <v>3</v>
      </c>
      <c r="I336" s="56">
        <v>0</v>
      </c>
      <c r="J336" s="72" t="s">
        <v>307</v>
      </c>
      <c r="K336" s="110" t="s">
        <v>308</v>
      </c>
      <c r="L336" s="56"/>
      <c r="M336" s="110" t="s">
        <v>309</v>
      </c>
      <c r="N336" s="59" t="s">
        <v>1314</v>
      </c>
      <c r="O336" s="60">
        <v>16299227.189999999</v>
      </c>
      <c r="P336" s="60"/>
      <c r="Q336" s="60"/>
      <c r="R336" s="60"/>
      <c r="S336" s="60"/>
      <c r="T336" s="60"/>
      <c r="U336" s="60"/>
      <c r="V336" s="60"/>
      <c r="W336" s="60">
        <v>16299227.189999999</v>
      </c>
      <c r="X336" s="21">
        <f t="shared" si="85"/>
        <v>18255134.452800002</v>
      </c>
      <c r="Y336" s="56"/>
      <c r="Z336" s="15">
        <v>2013</v>
      </c>
      <c r="AA336" s="56"/>
    </row>
    <row r="337" spans="2:32" s="11" customFormat="1" ht="33.75" customHeight="1" x14ac:dyDescent="0.25">
      <c r="B337" s="56" t="s">
        <v>343</v>
      </c>
      <c r="C337" s="56" t="s">
        <v>2</v>
      </c>
      <c r="D337" s="329" t="s">
        <v>303</v>
      </c>
      <c r="E337" s="329" t="s">
        <v>304</v>
      </c>
      <c r="F337" s="329" t="s">
        <v>305</v>
      </c>
      <c r="G337" s="330" t="s">
        <v>311</v>
      </c>
      <c r="H337" s="58" t="s">
        <v>3</v>
      </c>
      <c r="I337" s="56">
        <v>0</v>
      </c>
      <c r="J337" s="72" t="s">
        <v>307</v>
      </c>
      <c r="K337" s="110" t="s">
        <v>308</v>
      </c>
      <c r="L337" s="56"/>
      <c r="M337" s="110" t="s">
        <v>309</v>
      </c>
      <c r="N337" s="59" t="s">
        <v>1314</v>
      </c>
      <c r="O337" s="60">
        <v>9819706.6699999999</v>
      </c>
      <c r="P337" s="60">
        <v>4909853.33</v>
      </c>
      <c r="Q337" s="60"/>
      <c r="R337" s="60"/>
      <c r="S337" s="60"/>
      <c r="T337" s="60"/>
      <c r="U337" s="60"/>
      <c r="V337" s="60"/>
      <c r="W337" s="60">
        <v>14729560</v>
      </c>
      <c r="X337" s="21">
        <v>16497107.200000001</v>
      </c>
      <c r="Y337" s="56"/>
      <c r="Z337" s="15">
        <v>2013</v>
      </c>
      <c r="AA337" s="331"/>
    </row>
    <row r="338" spans="2:32" s="11" customFormat="1" ht="33.75" customHeight="1" x14ac:dyDescent="0.25">
      <c r="B338" s="56" t="s">
        <v>344</v>
      </c>
      <c r="C338" s="56" t="s">
        <v>2</v>
      </c>
      <c r="D338" s="56" t="s">
        <v>293</v>
      </c>
      <c r="E338" s="56" t="s">
        <v>294</v>
      </c>
      <c r="F338" s="56" t="s">
        <v>294</v>
      </c>
      <c r="G338" s="56" t="s">
        <v>312</v>
      </c>
      <c r="H338" s="56" t="s">
        <v>95</v>
      </c>
      <c r="I338" s="56">
        <v>0</v>
      </c>
      <c r="J338" s="33" t="s">
        <v>1016</v>
      </c>
      <c r="K338" s="84" t="s">
        <v>313</v>
      </c>
      <c r="L338" s="56"/>
      <c r="M338" s="33" t="s">
        <v>314</v>
      </c>
      <c r="N338" s="56" t="s">
        <v>1314</v>
      </c>
      <c r="O338" s="111">
        <v>3153846</v>
      </c>
      <c r="P338" s="111">
        <v>37846154</v>
      </c>
      <c r="Q338" s="111"/>
      <c r="R338" s="97"/>
      <c r="S338" s="112"/>
      <c r="T338" s="112"/>
      <c r="U338" s="112"/>
      <c r="V338" s="60"/>
      <c r="W338" s="60">
        <v>41000000</v>
      </c>
      <c r="X338" s="21">
        <f t="shared" si="85"/>
        <v>45920000.000000007</v>
      </c>
      <c r="Y338" s="56"/>
      <c r="Z338" s="56">
        <v>2013</v>
      </c>
      <c r="AA338" s="56"/>
    </row>
    <row r="339" spans="2:32" s="11" customFormat="1" ht="33.75" customHeight="1" x14ac:dyDescent="0.25">
      <c r="B339" s="56" t="s">
        <v>302</v>
      </c>
      <c r="C339" s="56" t="s">
        <v>2</v>
      </c>
      <c r="D339" s="356" t="s">
        <v>315</v>
      </c>
      <c r="E339" s="105" t="s">
        <v>316</v>
      </c>
      <c r="F339" s="105" t="s">
        <v>317</v>
      </c>
      <c r="G339" s="56" t="s">
        <v>318</v>
      </c>
      <c r="H339" s="56" t="s">
        <v>3</v>
      </c>
      <c r="I339" s="56">
        <v>0</v>
      </c>
      <c r="J339" s="84" t="s">
        <v>1030</v>
      </c>
      <c r="K339" s="33" t="s">
        <v>319</v>
      </c>
      <c r="L339" s="56"/>
      <c r="M339" s="287" t="s">
        <v>320</v>
      </c>
      <c r="N339" s="56" t="s">
        <v>1314</v>
      </c>
      <c r="O339" s="97">
        <v>25200000</v>
      </c>
      <c r="P339" s="97">
        <v>25200000</v>
      </c>
      <c r="Q339" s="97">
        <v>25200000</v>
      </c>
      <c r="R339" s="97">
        <v>25200000</v>
      </c>
      <c r="S339" s="97">
        <v>25200000</v>
      </c>
      <c r="T339" s="97"/>
      <c r="U339" s="97"/>
      <c r="V339" s="60"/>
      <c r="W339" s="60">
        <v>126000000</v>
      </c>
      <c r="X339" s="21">
        <f t="shared" si="85"/>
        <v>141120000</v>
      </c>
      <c r="Y339" s="56"/>
      <c r="Z339" s="56">
        <v>2013</v>
      </c>
      <c r="AA339" s="56"/>
    </row>
    <row r="340" spans="2:32" s="11" customFormat="1" ht="33.75" customHeight="1" x14ac:dyDescent="0.25">
      <c r="B340" s="56" t="s">
        <v>310</v>
      </c>
      <c r="C340" s="56" t="s">
        <v>2</v>
      </c>
      <c r="D340" s="357" t="s">
        <v>298</v>
      </c>
      <c r="E340" s="358" t="s">
        <v>299</v>
      </c>
      <c r="F340" s="358" t="s">
        <v>300</v>
      </c>
      <c r="G340" s="359" t="s">
        <v>321</v>
      </c>
      <c r="H340" s="56" t="s">
        <v>95</v>
      </c>
      <c r="I340" s="56">
        <v>0</v>
      </c>
      <c r="J340" s="360" t="s">
        <v>982</v>
      </c>
      <c r="K340" s="33" t="s">
        <v>319</v>
      </c>
      <c r="L340" s="56"/>
      <c r="M340" s="58" t="s">
        <v>322</v>
      </c>
      <c r="N340" s="56" t="s">
        <v>1314</v>
      </c>
      <c r="O340" s="114">
        <v>2232940</v>
      </c>
      <c r="P340" s="114">
        <v>26592170</v>
      </c>
      <c r="Q340" s="114">
        <v>12238260</v>
      </c>
      <c r="R340" s="114">
        <v>11965350</v>
      </c>
      <c r="S340" s="112">
        <v>11965350</v>
      </c>
      <c r="T340" s="112"/>
      <c r="U340" s="112"/>
      <c r="V340" s="60"/>
      <c r="W340" s="60">
        <v>64994070</v>
      </c>
      <c r="X340" s="21">
        <f t="shared" si="85"/>
        <v>72793358.400000006</v>
      </c>
      <c r="Y340" s="56"/>
      <c r="Z340" s="56">
        <v>2013</v>
      </c>
      <c r="AA340" s="56"/>
    </row>
    <row r="341" spans="2:32" s="11" customFormat="1" ht="33.75" customHeight="1" x14ac:dyDescent="0.25">
      <c r="B341" s="56" t="s">
        <v>345</v>
      </c>
      <c r="C341" s="56" t="s">
        <v>2</v>
      </c>
      <c r="D341" s="58" t="s">
        <v>323</v>
      </c>
      <c r="E341" s="58" t="s">
        <v>324</v>
      </c>
      <c r="F341" s="58" t="s">
        <v>325</v>
      </c>
      <c r="G341" s="113" t="s">
        <v>326</v>
      </c>
      <c r="H341" s="56" t="s">
        <v>95</v>
      </c>
      <c r="I341" s="56">
        <v>0</v>
      </c>
      <c r="J341" s="360" t="s">
        <v>982</v>
      </c>
      <c r="K341" s="33" t="s">
        <v>41</v>
      </c>
      <c r="L341" s="56"/>
      <c r="M341" s="113" t="s">
        <v>58</v>
      </c>
      <c r="N341" s="56" t="s">
        <v>1314</v>
      </c>
      <c r="O341" s="114">
        <v>377633.33</v>
      </c>
      <c r="P341" s="114">
        <v>377633.33</v>
      </c>
      <c r="Q341" s="114">
        <v>377633.33</v>
      </c>
      <c r="R341" s="114"/>
      <c r="S341" s="112"/>
      <c r="T341" s="112"/>
      <c r="U341" s="112"/>
      <c r="V341" s="60"/>
      <c r="W341" s="60">
        <v>1132899.99</v>
      </c>
      <c r="X341" s="21">
        <f t="shared" si="85"/>
        <v>1268847.9888000002</v>
      </c>
      <c r="Y341" s="56"/>
      <c r="Z341" s="56">
        <v>2013</v>
      </c>
      <c r="AA341" s="56"/>
    </row>
    <row r="342" spans="2:32" s="11" customFormat="1" ht="33.75" customHeight="1" x14ac:dyDescent="0.25">
      <c r="B342" s="56" t="s">
        <v>346</v>
      </c>
      <c r="C342" s="56" t="s">
        <v>2</v>
      </c>
      <c r="D342" s="105" t="s">
        <v>327</v>
      </c>
      <c r="E342" s="105" t="s">
        <v>328</v>
      </c>
      <c r="F342" s="105" t="s">
        <v>329</v>
      </c>
      <c r="G342" s="105" t="s">
        <v>330</v>
      </c>
      <c r="H342" s="56" t="s">
        <v>95</v>
      </c>
      <c r="I342" s="56">
        <v>0</v>
      </c>
      <c r="J342" s="115" t="s">
        <v>1031</v>
      </c>
      <c r="K342" s="33" t="s">
        <v>41</v>
      </c>
      <c r="L342" s="56"/>
      <c r="M342" s="56" t="s">
        <v>331</v>
      </c>
      <c r="N342" s="56" t="s">
        <v>1314</v>
      </c>
      <c r="O342" s="106">
        <v>4600000</v>
      </c>
      <c r="P342" s="106">
        <v>27540000</v>
      </c>
      <c r="Q342" s="106">
        <v>28366200</v>
      </c>
      <c r="R342" s="106">
        <v>29217186</v>
      </c>
      <c r="S342" s="106">
        <v>30093700</v>
      </c>
      <c r="T342" s="106"/>
      <c r="U342" s="106"/>
      <c r="V342" s="60"/>
      <c r="W342" s="60">
        <v>119817086</v>
      </c>
      <c r="X342" s="21">
        <f t="shared" si="85"/>
        <v>134195136.32000001</v>
      </c>
      <c r="Y342" s="56"/>
      <c r="Z342" s="56">
        <v>2013</v>
      </c>
      <c r="AA342" s="56"/>
    </row>
    <row r="343" spans="2:32" ht="33.75" customHeight="1" x14ac:dyDescent="0.25">
      <c r="B343" s="56" t="s">
        <v>347</v>
      </c>
      <c r="C343" s="56" t="s">
        <v>2</v>
      </c>
      <c r="D343" s="56" t="s">
        <v>263</v>
      </c>
      <c r="E343" s="105" t="s">
        <v>264</v>
      </c>
      <c r="F343" s="105" t="s">
        <v>264</v>
      </c>
      <c r="G343" s="56" t="s">
        <v>333</v>
      </c>
      <c r="H343" s="96" t="s">
        <v>3</v>
      </c>
      <c r="I343" s="56">
        <v>0</v>
      </c>
      <c r="J343" s="116" t="s">
        <v>400</v>
      </c>
      <c r="K343" s="33" t="s">
        <v>41</v>
      </c>
      <c r="L343" s="56"/>
      <c r="M343" s="96" t="s">
        <v>332</v>
      </c>
      <c r="N343" s="56" t="s">
        <v>1314</v>
      </c>
      <c r="O343" s="97"/>
      <c r="P343" s="97">
        <v>0</v>
      </c>
      <c r="Q343" s="97">
        <v>0</v>
      </c>
      <c r="R343" s="97">
        <v>0</v>
      </c>
      <c r="S343" s="97">
        <v>0</v>
      </c>
      <c r="T343" s="97"/>
      <c r="U343" s="97"/>
      <c r="V343" s="60"/>
      <c r="W343" s="60">
        <v>0</v>
      </c>
      <c r="X343" s="21">
        <f t="shared" si="85"/>
        <v>0</v>
      </c>
      <c r="Y343" s="56"/>
      <c r="Z343" s="56">
        <v>2013</v>
      </c>
      <c r="AA343" s="56" t="s">
        <v>1077</v>
      </c>
      <c r="AB343"/>
    </row>
    <row r="344" spans="2:32" ht="33.75" customHeight="1" x14ac:dyDescent="0.25">
      <c r="B344" s="56" t="s">
        <v>1074</v>
      </c>
      <c r="C344" s="56" t="s">
        <v>2</v>
      </c>
      <c r="D344" s="56" t="s">
        <v>263</v>
      </c>
      <c r="E344" s="105" t="s">
        <v>264</v>
      </c>
      <c r="F344" s="105" t="s">
        <v>264</v>
      </c>
      <c r="G344" s="56" t="s">
        <v>333</v>
      </c>
      <c r="H344" s="96" t="s">
        <v>3</v>
      </c>
      <c r="I344" s="56">
        <v>0</v>
      </c>
      <c r="J344" s="116" t="s">
        <v>400</v>
      </c>
      <c r="K344" s="33" t="s">
        <v>41</v>
      </c>
      <c r="L344" s="56"/>
      <c r="M344" s="96" t="s">
        <v>332</v>
      </c>
      <c r="N344" s="56" t="s">
        <v>1314</v>
      </c>
      <c r="O344" s="97"/>
      <c r="P344" s="97">
        <v>183600000</v>
      </c>
      <c r="Q344" s="97">
        <v>183600000</v>
      </c>
      <c r="R344" s="97">
        <v>183600000</v>
      </c>
      <c r="S344" s="97">
        <v>183600000</v>
      </c>
      <c r="T344" s="97">
        <v>183600000</v>
      </c>
      <c r="U344" s="97"/>
      <c r="V344" s="60"/>
      <c r="W344" s="60">
        <v>918000000</v>
      </c>
      <c r="X344" s="21">
        <f t="shared" ref="X344" si="86">W344*1.12</f>
        <v>1028160000.0000001</v>
      </c>
      <c r="Y344" s="56"/>
      <c r="Z344" s="56">
        <v>2013</v>
      </c>
      <c r="AA344" s="56"/>
      <c r="AB344"/>
    </row>
    <row r="345" spans="2:32" ht="33.75" customHeight="1" x14ac:dyDescent="0.25">
      <c r="B345" s="56" t="s">
        <v>348</v>
      </c>
      <c r="C345" s="56" t="s">
        <v>2</v>
      </c>
      <c r="D345" s="56" t="s">
        <v>334</v>
      </c>
      <c r="E345" s="105" t="s">
        <v>335</v>
      </c>
      <c r="F345" s="105" t="s">
        <v>335</v>
      </c>
      <c r="G345" s="56" t="s">
        <v>336</v>
      </c>
      <c r="H345" s="96" t="s">
        <v>3</v>
      </c>
      <c r="I345" s="56">
        <v>0</v>
      </c>
      <c r="J345" s="116" t="s">
        <v>400</v>
      </c>
      <c r="K345" s="33" t="s">
        <v>41</v>
      </c>
      <c r="L345" s="56"/>
      <c r="M345" s="96" t="s">
        <v>332</v>
      </c>
      <c r="N345" s="56" t="s">
        <v>1314</v>
      </c>
      <c r="O345" s="97"/>
      <c r="P345" s="97">
        <v>0</v>
      </c>
      <c r="Q345" s="97">
        <v>0</v>
      </c>
      <c r="R345" s="97">
        <v>0</v>
      </c>
      <c r="S345" s="97">
        <v>0</v>
      </c>
      <c r="T345" s="97"/>
      <c r="U345" s="97"/>
      <c r="V345" s="60"/>
      <c r="W345" s="60">
        <v>0</v>
      </c>
      <c r="X345" s="21">
        <f t="shared" si="85"/>
        <v>0</v>
      </c>
      <c r="Y345" s="56"/>
      <c r="Z345" s="56">
        <v>2013</v>
      </c>
      <c r="AA345" s="56" t="s">
        <v>1076</v>
      </c>
      <c r="AB345"/>
    </row>
    <row r="346" spans="2:32" ht="33.75" customHeight="1" x14ac:dyDescent="0.25">
      <c r="B346" s="56" t="s">
        <v>1075</v>
      </c>
      <c r="C346" s="56" t="s">
        <v>2</v>
      </c>
      <c r="D346" s="56" t="s">
        <v>334</v>
      </c>
      <c r="E346" s="105" t="s">
        <v>335</v>
      </c>
      <c r="F346" s="105" t="s">
        <v>335</v>
      </c>
      <c r="G346" s="56" t="s">
        <v>336</v>
      </c>
      <c r="H346" s="96" t="s">
        <v>3</v>
      </c>
      <c r="I346" s="56">
        <v>0</v>
      </c>
      <c r="J346" s="116" t="s">
        <v>400</v>
      </c>
      <c r="K346" s="33" t="s">
        <v>41</v>
      </c>
      <c r="L346" s="56"/>
      <c r="M346" s="96" t="s">
        <v>332</v>
      </c>
      <c r="N346" s="56" t="s">
        <v>1314</v>
      </c>
      <c r="O346" s="97"/>
      <c r="P346" s="97">
        <v>908400000</v>
      </c>
      <c r="Q346" s="97">
        <v>908400000</v>
      </c>
      <c r="R346" s="97">
        <v>908400000</v>
      </c>
      <c r="S346" s="97">
        <v>908400000</v>
      </c>
      <c r="T346" s="97">
        <v>908400000</v>
      </c>
      <c r="U346" s="97"/>
      <c r="V346" s="60"/>
      <c r="W346" s="60">
        <v>4542000000</v>
      </c>
      <c r="X346" s="21">
        <f t="shared" ref="X346" si="87">W346*1.12</f>
        <v>5087040000.000001</v>
      </c>
      <c r="Y346" s="56"/>
      <c r="Z346" s="56">
        <v>2013</v>
      </c>
      <c r="AA346" s="56"/>
      <c r="AB346"/>
    </row>
    <row r="347" spans="2:32" ht="33.75" customHeight="1" x14ac:dyDescent="0.25">
      <c r="B347" s="56" t="s">
        <v>349</v>
      </c>
      <c r="C347" s="56" t="s">
        <v>2</v>
      </c>
      <c r="D347" s="56" t="s">
        <v>932</v>
      </c>
      <c r="E347" s="56" t="s">
        <v>411</v>
      </c>
      <c r="F347" s="56" t="s">
        <v>411</v>
      </c>
      <c r="G347" s="56" t="s">
        <v>337</v>
      </c>
      <c r="H347" s="96" t="s">
        <v>3</v>
      </c>
      <c r="I347" s="56">
        <v>0</v>
      </c>
      <c r="J347" s="84" t="s">
        <v>1025</v>
      </c>
      <c r="K347" s="84" t="s">
        <v>338</v>
      </c>
      <c r="L347" s="56"/>
      <c r="M347" s="96" t="s">
        <v>332</v>
      </c>
      <c r="N347" s="56" t="s">
        <v>1314</v>
      </c>
      <c r="O347" s="60">
        <v>3400000</v>
      </c>
      <c r="P347" s="60">
        <v>40800000</v>
      </c>
      <c r="Q347" s="60">
        <v>40800000</v>
      </c>
      <c r="R347" s="97"/>
      <c r="S347" s="97"/>
      <c r="T347" s="97"/>
      <c r="U347" s="97"/>
      <c r="V347" s="60"/>
      <c r="W347" s="60">
        <v>85000000</v>
      </c>
      <c r="X347" s="21">
        <f t="shared" si="85"/>
        <v>95200000.000000015</v>
      </c>
      <c r="Y347" s="56"/>
      <c r="Z347" s="56">
        <v>2013</v>
      </c>
      <c r="AA347" s="56"/>
      <c r="AB347" s="87"/>
      <c r="AC347" s="87"/>
      <c r="AD347" s="87"/>
      <c r="AE347" s="87"/>
      <c r="AF347" s="87"/>
    </row>
    <row r="348" spans="2:32" s="366" customFormat="1" ht="33.75" customHeight="1" x14ac:dyDescent="0.25">
      <c r="B348" s="56" t="s">
        <v>351</v>
      </c>
      <c r="C348" s="56" t="s">
        <v>2</v>
      </c>
      <c r="D348" s="56" t="s">
        <v>352</v>
      </c>
      <c r="E348" s="56" t="s">
        <v>353</v>
      </c>
      <c r="F348" s="56" t="s">
        <v>354</v>
      </c>
      <c r="G348" s="56" t="s">
        <v>355</v>
      </c>
      <c r="H348" s="83" t="s">
        <v>3</v>
      </c>
      <c r="I348" s="83">
        <v>0</v>
      </c>
      <c r="J348" s="84" t="s">
        <v>1032</v>
      </c>
      <c r="K348" s="84" t="s">
        <v>356</v>
      </c>
      <c r="L348" s="85"/>
      <c r="M348" s="56" t="s">
        <v>357</v>
      </c>
      <c r="N348" s="85" t="s">
        <v>1314</v>
      </c>
      <c r="O348" s="111">
        <v>8400000</v>
      </c>
      <c r="P348" s="111">
        <v>8400000</v>
      </c>
      <c r="Q348" s="123"/>
      <c r="R348" s="123"/>
      <c r="S348" s="123"/>
      <c r="T348" s="123"/>
      <c r="U348" s="123"/>
      <c r="V348" s="123"/>
      <c r="W348" s="60">
        <v>16800000</v>
      </c>
      <c r="X348" s="21">
        <f t="shared" si="85"/>
        <v>18816000</v>
      </c>
      <c r="Y348" s="14"/>
      <c r="Z348" s="86">
        <v>2013</v>
      </c>
      <c r="AA348" s="56"/>
      <c r="AB348" s="11"/>
      <c r="AC348" s="11"/>
      <c r="AD348" s="11"/>
      <c r="AE348" s="11"/>
      <c r="AF348" s="11"/>
    </row>
    <row r="349" spans="2:32" ht="48" customHeight="1" x14ac:dyDescent="0.25">
      <c r="B349" s="56" t="s">
        <v>754</v>
      </c>
      <c r="C349" s="56" t="s">
        <v>2</v>
      </c>
      <c r="D349" s="56" t="s">
        <v>364</v>
      </c>
      <c r="E349" s="56" t="s">
        <v>365</v>
      </c>
      <c r="F349" s="56" t="s">
        <v>366</v>
      </c>
      <c r="G349" s="56" t="s">
        <v>367</v>
      </c>
      <c r="H349" s="56" t="s">
        <v>3</v>
      </c>
      <c r="I349" s="83">
        <v>100</v>
      </c>
      <c r="J349" s="84" t="s">
        <v>1025</v>
      </c>
      <c r="K349" s="33" t="s">
        <v>41</v>
      </c>
      <c r="L349" s="126"/>
      <c r="M349" s="96" t="s">
        <v>368</v>
      </c>
      <c r="N349" s="129" t="s">
        <v>1314</v>
      </c>
      <c r="O349" s="111">
        <v>11835720</v>
      </c>
      <c r="P349" s="111">
        <v>11835720</v>
      </c>
      <c r="Q349" s="111">
        <v>11835720</v>
      </c>
      <c r="R349" s="111"/>
      <c r="S349" s="111"/>
      <c r="T349" s="111"/>
      <c r="U349" s="111"/>
      <c r="V349" s="129"/>
      <c r="W349" s="60">
        <v>35507160</v>
      </c>
      <c r="X349" s="111">
        <f>W349*1.12</f>
        <v>39768019.200000003</v>
      </c>
      <c r="Y349" s="126"/>
      <c r="Z349" s="86">
        <v>2012</v>
      </c>
      <c r="AA349" s="56"/>
    </row>
    <row r="350" spans="2:32" s="125" customFormat="1" ht="48" customHeight="1" x14ac:dyDescent="0.25">
      <c r="B350" s="56" t="s">
        <v>755</v>
      </c>
      <c r="C350" s="56" t="s">
        <v>2</v>
      </c>
      <c r="D350" s="56" t="s">
        <v>369</v>
      </c>
      <c r="E350" s="56" t="s">
        <v>370</v>
      </c>
      <c r="F350" s="56" t="s">
        <v>371</v>
      </c>
      <c r="G350" s="56" t="s">
        <v>372</v>
      </c>
      <c r="H350" s="56" t="s">
        <v>95</v>
      </c>
      <c r="I350" s="83">
        <v>0</v>
      </c>
      <c r="J350" s="33" t="s">
        <v>1016</v>
      </c>
      <c r="K350" s="84" t="s">
        <v>373</v>
      </c>
      <c r="L350" s="126"/>
      <c r="M350" s="96" t="s">
        <v>374</v>
      </c>
      <c r="N350" s="129" t="s">
        <v>1314</v>
      </c>
      <c r="O350" s="111">
        <v>4709699</v>
      </c>
      <c r="P350" s="111">
        <v>4709699</v>
      </c>
      <c r="Q350" s="111">
        <v>4709699</v>
      </c>
      <c r="R350" s="111">
        <v>4709699</v>
      </c>
      <c r="S350" s="111">
        <v>4709698.5999999996</v>
      </c>
      <c r="T350" s="111"/>
      <c r="U350" s="111"/>
      <c r="V350" s="129"/>
      <c r="W350" s="60">
        <v>23548494.600000001</v>
      </c>
      <c r="X350" s="111">
        <f t="shared" ref="X350:X416" si="88">W350*1.12</f>
        <v>26374313.952000003</v>
      </c>
      <c r="Y350" s="242"/>
      <c r="Z350" s="86">
        <v>2012</v>
      </c>
      <c r="AA350" s="304"/>
      <c r="AB350" s="145"/>
    </row>
    <row r="351" spans="2:32" s="125" customFormat="1" ht="48" customHeight="1" x14ac:dyDescent="0.25">
      <c r="B351" s="56" t="s">
        <v>756</v>
      </c>
      <c r="C351" s="56" t="s">
        <v>2</v>
      </c>
      <c r="D351" s="56" t="s">
        <v>643</v>
      </c>
      <c r="E351" s="56" t="s">
        <v>645</v>
      </c>
      <c r="F351" s="56" t="s">
        <v>645</v>
      </c>
      <c r="G351" s="56" t="s">
        <v>375</v>
      </c>
      <c r="H351" s="56" t="s">
        <v>95</v>
      </c>
      <c r="I351" s="83">
        <v>100</v>
      </c>
      <c r="J351" s="84" t="s">
        <v>1033</v>
      </c>
      <c r="K351" s="84" t="s">
        <v>376</v>
      </c>
      <c r="L351" s="126"/>
      <c r="M351" s="96" t="s">
        <v>314</v>
      </c>
      <c r="N351" s="126" t="s">
        <v>1314</v>
      </c>
      <c r="O351" s="111">
        <v>433334</v>
      </c>
      <c r="P351" s="111">
        <v>433334</v>
      </c>
      <c r="Q351" s="111">
        <v>433334</v>
      </c>
      <c r="R351" s="111"/>
      <c r="S351" s="111"/>
      <c r="T351" s="111"/>
      <c r="U351" s="111"/>
      <c r="V351" s="129"/>
      <c r="W351" s="60">
        <f>O351+P351+Q351+S351</f>
        <v>1300002</v>
      </c>
      <c r="X351" s="111">
        <f t="shared" si="88"/>
        <v>1456002.2400000002</v>
      </c>
      <c r="Y351" s="126"/>
      <c r="Z351" s="86">
        <v>2013</v>
      </c>
      <c r="AA351" s="144"/>
      <c r="AB351" s="145"/>
    </row>
    <row r="352" spans="2:32" s="125" customFormat="1" ht="48" customHeight="1" x14ac:dyDescent="0.25">
      <c r="B352" s="56" t="s">
        <v>757</v>
      </c>
      <c r="C352" s="56" t="s">
        <v>2</v>
      </c>
      <c r="D352" s="56" t="s">
        <v>293</v>
      </c>
      <c r="E352" s="56" t="s">
        <v>294</v>
      </c>
      <c r="F352" s="56" t="s">
        <v>294</v>
      </c>
      <c r="G352" s="56" t="s">
        <v>377</v>
      </c>
      <c r="H352" s="56" t="s">
        <v>95</v>
      </c>
      <c r="I352" s="83">
        <v>50</v>
      </c>
      <c r="J352" s="84" t="s">
        <v>96</v>
      </c>
      <c r="K352" s="84" t="s">
        <v>378</v>
      </c>
      <c r="L352" s="126"/>
      <c r="M352" s="96" t="s">
        <v>314</v>
      </c>
      <c r="N352" s="126" t="s">
        <v>1314</v>
      </c>
      <c r="O352" s="111">
        <v>64779000</v>
      </c>
      <c r="P352" s="111">
        <v>75504000</v>
      </c>
      <c r="Q352" s="111">
        <v>75504000</v>
      </c>
      <c r="R352" s="111"/>
      <c r="S352" s="111"/>
      <c r="T352" s="111"/>
      <c r="U352" s="111"/>
      <c r="V352" s="129"/>
      <c r="W352" s="60">
        <f>O352+P352+Q352+R352+S352</f>
        <v>215787000</v>
      </c>
      <c r="X352" s="111">
        <f t="shared" si="88"/>
        <v>241681440.00000003</v>
      </c>
      <c r="Y352" s="126"/>
      <c r="Z352" s="86">
        <v>2013</v>
      </c>
      <c r="AA352" s="144"/>
      <c r="AB352" s="145"/>
    </row>
    <row r="353" spans="2:28" s="125" customFormat="1" ht="48" customHeight="1" x14ac:dyDescent="0.25">
      <c r="B353" s="56" t="s">
        <v>758</v>
      </c>
      <c r="C353" s="56" t="s">
        <v>2</v>
      </c>
      <c r="D353" s="56" t="s">
        <v>976</v>
      </c>
      <c r="E353" s="56" t="s">
        <v>977</v>
      </c>
      <c r="F353" s="56" t="s">
        <v>978</v>
      </c>
      <c r="G353" s="56" t="s">
        <v>379</v>
      </c>
      <c r="H353" s="56" t="s">
        <v>3</v>
      </c>
      <c r="I353" s="83">
        <v>0</v>
      </c>
      <c r="J353" s="84" t="s">
        <v>1034</v>
      </c>
      <c r="K353" s="84" t="s">
        <v>380</v>
      </c>
      <c r="L353" s="126"/>
      <c r="M353" s="96" t="s">
        <v>314</v>
      </c>
      <c r="N353" s="126" t="s">
        <v>1314</v>
      </c>
      <c r="O353" s="111">
        <v>5791500</v>
      </c>
      <c r="P353" s="111">
        <v>16839900</v>
      </c>
      <c r="Q353" s="111">
        <v>5583600</v>
      </c>
      <c r="R353" s="111"/>
      <c r="S353" s="111"/>
      <c r="T353" s="111"/>
      <c r="U353" s="111"/>
      <c r="V353" s="129"/>
      <c r="W353" s="60">
        <f>O353+P353+Q353</f>
        <v>28215000</v>
      </c>
      <c r="X353" s="111">
        <f t="shared" si="88"/>
        <v>31600800.000000004</v>
      </c>
      <c r="Y353" s="126"/>
      <c r="Z353" s="86">
        <v>2013</v>
      </c>
      <c r="AA353" s="144"/>
      <c r="AB353" s="145"/>
    </row>
    <row r="354" spans="2:28" s="125" customFormat="1" ht="48" customHeight="1" x14ac:dyDescent="0.25">
      <c r="B354" s="56" t="s">
        <v>759</v>
      </c>
      <c r="C354" s="56" t="s">
        <v>2</v>
      </c>
      <c r="D354" s="56" t="s">
        <v>381</v>
      </c>
      <c r="E354" s="56" t="s">
        <v>382</v>
      </c>
      <c r="F354" s="56" t="s">
        <v>382</v>
      </c>
      <c r="G354" s="56" t="s">
        <v>383</v>
      </c>
      <c r="H354" s="56" t="s">
        <v>3</v>
      </c>
      <c r="I354" s="83">
        <v>0</v>
      </c>
      <c r="J354" s="84" t="s">
        <v>1035</v>
      </c>
      <c r="K354" s="84" t="s">
        <v>384</v>
      </c>
      <c r="L354" s="126"/>
      <c r="M354" s="96" t="s">
        <v>314</v>
      </c>
      <c r="N354" s="126" t="s">
        <v>1314</v>
      </c>
      <c r="O354" s="111">
        <v>5136120</v>
      </c>
      <c r="P354" s="111">
        <v>8988210</v>
      </c>
      <c r="Q354" s="111">
        <v>8988210</v>
      </c>
      <c r="R354" s="111"/>
      <c r="S354" s="111"/>
      <c r="T354" s="111"/>
      <c r="U354" s="111"/>
      <c r="V354" s="129"/>
      <c r="W354" s="60">
        <v>23112540</v>
      </c>
      <c r="X354" s="111">
        <f t="shared" si="88"/>
        <v>25886044.800000001</v>
      </c>
      <c r="Y354" s="126"/>
      <c r="Z354" s="86">
        <v>2013</v>
      </c>
      <c r="AA354" s="144"/>
      <c r="AB354" s="145"/>
    </row>
    <row r="355" spans="2:28" s="125" customFormat="1" ht="48" customHeight="1" x14ac:dyDescent="0.25">
      <c r="B355" s="56" t="s">
        <v>760</v>
      </c>
      <c r="C355" s="56" t="s">
        <v>2</v>
      </c>
      <c r="D355" s="56" t="s">
        <v>293</v>
      </c>
      <c r="E355" s="56" t="s">
        <v>294</v>
      </c>
      <c r="F355" s="56" t="s">
        <v>294</v>
      </c>
      <c r="G355" s="56" t="s">
        <v>385</v>
      </c>
      <c r="H355" s="56" t="s">
        <v>3</v>
      </c>
      <c r="I355" s="83">
        <v>0</v>
      </c>
      <c r="J355" s="84" t="s">
        <v>1024</v>
      </c>
      <c r="K355" s="84" t="s">
        <v>386</v>
      </c>
      <c r="L355" s="126"/>
      <c r="M355" s="96" t="s">
        <v>314</v>
      </c>
      <c r="N355" s="126" t="s">
        <v>1314</v>
      </c>
      <c r="O355" s="111">
        <v>0</v>
      </c>
      <c r="P355" s="111">
        <v>0</v>
      </c>
      <c r="Q355" s="111">
        <v>0</v>
      </c>
      <c r="R355" s="111">
        <v>0</v>
      </c>
      <c r="S355" s="111"/>
      <c r="T355" s="111"/>
      <c r="U355" s="111"/>
      <c r="V355" s="129"/>
      <c r="W355" s="60">
        <v>0</v>
      </c>
      <c r="X355" s="111">
        <f t="shared" si="88"/>
        <v>0</v>
      </c>
      <c r="Y355" s="126"/>
      <c r="Z355" s="86">
        <v>2013</v>
      </c>
      <c r="AA355" s="144"/>
      <c r="AB355" s="145"/>
    </row>
    <row r="356" spans="2:28" s="125" customFormat="1" ht="48" customHeight="1" x14ac:dyDescent="0.25">
      <c r="B356" s="56" t="s">
        <v>761</v>
      </c>
      <c r="C356" s="56" t="s">
        <v>2</v>
      </c>
      <c r="D356" s="56" t="s">
        <v>387</v>
      </c>
      <c r="E356" s="56" t="s">
        <v>382</v>
      </c>
      <c r="F356" s="56" t="s">
        <v>382</v>
      </c>
      <c r="G356" s="56" t="s">
        <v>388</v>
      </c>
      <c r="H356" s="56" t="s">
        <v>3</v>
      </c>
      <c r="I356" s="83">
        <v>0</v>
      </c>
      <c r="J356" s="84" t="s">
        <v>1024</v>
      </c>
      <c r="K356" s="84" t="s">
        <v>386</v>
      </c>
      <c r="L356" s="126"/>
      <c r="M356" s="96" t="s">
        <v>314</v>
      </c>
      <c r="N356" s="126" t="s">
        <v>1314</v>
      </c>
      <c r="O356" s="111">
        <v>0</v>
      </c>
      <c r="P356" s="111">
        <v>0</v>
      </c>
      <c r="Q356" s="111">
        <v>0</v>
      </c>
      <c r="R356" s="111">
        <v>0</v>
      </c>
      <c r="S356" s="111"/>
      <c r="T356" s="111"/>
      <c r="U356" s="111"/>
      <c r="V356" s="129"/>
      <c r="W356" s="60">
        <v>0</v>
      </c>
      <c r="X356" s="111">
        <f t="shared" si="88"/>
        <v>0</v>
      </c>
      <c r="Y356" s="126"/>
      <c r="Z356" s="86">
        <v>2013</v>
      </c>
      <c r="AA356" s="111" t="s">
        <v>1884</v>
      </c>
      <c r="AB356" s="145"/>
    </row>
    <row r="357" spans="2:28" s="125" customFormat="1" ht="48" customHeight="1" x14ac:dyDescent="0.25">
      <c r="B357" s="56" t="s">
        <v>1883</v>
      </c>
      <c r="C357" s="56" t="s">
        <v>2</v>
      </c>
      <c r="D357" s="56" t="s">
        <v>387</v>
      </c>
      <c r="E357" s="56" t="s">
        <v>382</v>
      </c>
      <c r="F357" s="56" t="s">
        <v>382</v>
      </c>
      <c r="G357" s="56" t="s">
        <v>388</v>
      </c>
      <c r="H357" s="56" t="s">
        <v>3</v>
      </c>
      <c r="I357" s="83">
        <v>0</v>
      </c>
      <c r="J357" s="84" t="s">
        <v>1024</v>
      </c>
      <c r="K357" s="84" t="s">
        <v>386</v>
      </c>
      <c r="L357" s="126"/>
      <c r="M357" s="96" t="s">
        <v>314</v>
      </c>
      <c r="N357" s="126" t="s">
        <v>1314</v>
      </c>
      <c r="O357" s="111">
        <v>103473315</v>
      </c>
      <c r="P357" s="111">
        <v>213008400</v>
      </c>
      <c r="Q357" s="111">
        <v>100000000</v>
      </c>
      <c r="R357" s="111">
        <v>326016800</v>
      </c>
      <c r="S357" s="111"/>
      <c r="T357" s="111"/>
      <c r="U357" s="111"/>
      <c r="V357" s="129"/>
      <c r="W357" s="60">
        <v>742498515</v>
      </c>
      <c r="X357" s="111">
        <f t="shared" ref="X357" si="89">W357*1.12</f>
        <v>831598336.80000007</v>
      </c>
      <c r="Y357" s="126"/>
      <c r="Z357" s="86">
        <v>2013</v>
      </c>
      <c r="AA357" s="111"/>
      <c r="AB357" s="145"/>
    </row>
    <row r="358" spans="2:28" s="125" customFormat="1" ht="48" customHeight="1" x14ac:dyDescent="0.25">
      <c r="B358" s="56" t="s">
        <v>762</v>
      </c>
      <c r="C358" s="56" t="s">
        <v>2</v>
      </c>
      <c r="D358" s="56" t="s">
        <v>976</v>
      </c>
      <c r="E358" s="56" t="s">
        <v>977</v>
      </c>
      <c r="F358" s="56" t="s">
        <v>978</v>
      </c>
      <c r="G358" s="56" t="s">
        <v>389</v>
      </c>
      <c r="H358" s="56" t="s">
        <v>3</v>
      </c>
      <c r="I358" s="83">
        <v>0</v>
      </c>
      <c r="J358" s="84" t="s">
        <v>1024</v>
      </c>
      <c r="K358" s="84" t="s">
        <v>386</v>
      </c>
      <c r="L358" s="126"/>
      <c r="M358" s="96" t="s">
        <v>314</v>
      </c>
      <c r="N358" s="126" t="s">
        <v>1314</v>
      </c>
      <c r="O358" s="111">
        <v>11617155</v>
      </c>
      <c r="P358" s="111">
        <v>58628394</v>
      </c>
      <c r="Q358" s="111">
        <v>89552628</v>
      </c>
      <c r="R358" s="111">
        <v>90678406.5</v>
      </c>
      <c r="S358" s="111"/>
      <c r="T358" s="111"/>
      <c r="U358" s="111"/>
      <c r="V358" s="129"/>
      <c r="W358" s="60">
        <f t="shared" ref="W358:W370" si="90">SUM(O358:R358)</f>
        <v>250476583.5</v>
      </c>
      <c r="X358" s="111">
        <f t="shared" si="88"/>
        <v>280533773.52000004</v>
      </c>
      <c r="Y358" s="126"/>
      <c r="Z358" s="86">
        <v>2013</v>
      </c>
      <c r="AA358" s="144"/>
      <c r="AB358" s="145"/>
    </row>
    <row r="359" spans="2:28" s="125" customFormat="1" ht="48" customHeight="1" x14ac:dyDescent="0.25">
      <c r="B359" s="56" t="s">
        <v>763</v>
      </c>
      <c r="C359" s="56" t="s">
        <v>2</v>
      </c>
      <c r="D359" s="56" t="s">
        <v>390</v>
      </c>
      <c r="E359" s="56" t="s">
        <v>391</v>
      </c>
      <c r="F359" s="56" t="s">
        <v>391</v>
      </c>
      <c r="G359" s="56" t="s">
        <v>392</v>
      </c>
      <c r="H359" s="56" t="s">
        <v>3</v>
      </c>
      <c r="I359" s="83">
        <v>0</v>
      </c>
      <c r="J359" s="84" t="s">
        <v>1036</v>
      </c>
      <c r="K359" s="84" t="s">
        <v>393</v>
      </c>
      <c r="L359" s="126"/>
      <c r="M359" s="96" t="s">
        <v>314</v>
      </c>
      <c r="N359" s="126" t="s">
        <v>1314</v>
      </c>
      <c r="O359" s="111">
        <v>11476500</v>
      </c>
      <c r="P359" s="111">
        <v>45905830</v>
      </c>
      <c r="Q359" s="111"/>
      <c r="R359" s="111"/>
      <c r="S359" s="111"/>
      <c r="T359" s="111"/>
      <c r="U359" s="111"/>
      <c r="V359" s="129"/>
      <c r="W359" s="60">
        <f t="shared" si="90"/>
        <v>57382330</v>
      </c>
      <c r="X359" s="111">
        <f t="shared" si="88"/>
        <v>64268209.600000009</v>
      </c>
      <c r="Y359" s="126"/>
      <c r="Z359" s="86">
        <v>2013</v>
      </c>
      <c r="AA359" s="144"/>
      <c r="AB359" s="145"/>
    </row>
    <row r="360" spans="2:28" s="125" customFormat="1" ht="48" customHeight="1" x14ac:dyDescent="0.25">
      <c r="B360" s="56" t="s">
        <v>764</v>
      </c>
      <c r="C360" s="56" t="s">
        <v>2</v>
      </c>
      <c r="D360" s="56" t="s">
        <v>932</v>
      </c>
      <c r="E360" s="56" t="s">
        <v>411</v>
      </c>
      <c r="F360" s="56" t="s">
        <v>411</v>
      </c>
      <c r="G360" s="56" t="s">
        <v>396</v>
      </c>
      <c r="H360" s="56" t="s">
        <v>95</v>
      </c>
      <c r="I360" s="83">
        <v>0</v>
      </c>
      <c r="J360" s="84" t="s">
        <v>397</v>
      </c>
      <c r="K360" s="84" t="s">
        <v>398</v>
      </c>
      <c r="L360" s="126"/>
      <c r="M360" s="96" t="s">
        <v>314</v>
      </c>
      <c r="N360" s="126" t="s">
        <v>1314</v>
      </c>
      <c r="O360" s="111">
        <v>18750000</v>
      </c>
      <c r="P360" s="111">
        <v>26250000</v>
      </c>
      <c r="Q360" s="111"/>
      <c r="R360" s="111"/>
      <c r="S360" s="111"/>
      <c r="T360" s="111"/>
      <c r="U360" s="111"/>
      <c r="V360" s="129"/>
      <c r="W360" s="60">
        <f t="shared" si="90"/>
        <v>45000000</v>
      </c>
      <c r="X360" s="111">
        <f t="shared" si="88"/>
        <v>50400000.000000007</v>
      </c>
      <c r="Y360" s="126"/>
      <c r="Z360" s="86">
        <v>2013</v>
      </c>
      <c r="AA360" s="144"/>
      <c r="AB360" s="145"/>
    </row>
    <row r="361" spans="2:28" s="125" customFormat="1" ht="48" customHeight="1" x14ac:dyDescent="0.25">
      <c r="B361" s="56" t="s">
        <v>765</v>
      </c>
      <c r="C361" s="56" t="s">
        <v>2</v>
      </c>
      <c r="D361" s="56" t="s">
        <v>394</v>
      </c>
      <c r="E361" s="56" t="s">
        <v>395</v>
      </c>
      <c r="F361" s="56" t="s">
        <v>395</v>
      </c>
      <c r="G361" s="56" t="s">
        <v>399</v>
      </c>
      <c r="H361" s="56" t="s">
        <v>95</v>
      </c>
      <c r="I361" s="83">
        <v>0</v>
      </c>
      <c r="J361" s="84" t="s">
        <v>400</v>
      </c>
      <c r="K361" s="84" t="s">
        <v>401</v>
      </c>
      <c r="L361" s="126"/>
      <c r="M361" s="96" t="s">
        <v>314</v>
      </c>
      <c r="N361" s="126" t="s">
        <v>1314</v>
      </c>
      <c r="O361" s="111">
        <v>40539529.403999999</v>
      </c>
      <c r="P361" s="111">
        <v>45172572.587999992</v>
      </c>
      <c r="Q361" s="111">
        <v>45172572.587999992</v>
      </c>
      <c r="R361" s="111"/>
      <c r="S361" s="111"/>
      <c r="T361" s="111"/>
      <c r="U361" s="111"/>
      <c r="V361" s="129"/>
      <c r="W361" s="60">
        <f t="shared" si="90"/>
        <v>130884674.57999998</v>
      </c>
      <c r="X361" s="111">
        <f t="shared" si="88"/>
        <v>146590835.52959999</v>
      </c>
      <c r="Y361" s="126"/>
      <c r="Z361" s="86">
        <v>2013</v>
      </c>
      <c r="AA361" s="144"/>
      <c r="AB361" s="145"/>
    </row>
    <row r="362" spans="2:28" s="125" customFormat="1" ht="48" customHeight="1" x14ac:dyDescent="0.25">
      <c r="B362" s="56" t="s">
        <v>766</v>
      </c>
      <c r="C362" s="56" t="s">
        <v>2</v>
      </c>
      <c r="D362" s="56" t="s">
        <v>976</v>
      </c>
      <c r="E362" s="56" t="s">
        <v>977</v>
      </c>
      <c r="F362" s="56" t="s">
        <v>978</v>
      </c>
      <c r="G362" s="56" t="s">
        <v>404</v>
      </c>
      <c r="H362" s="56" t="s">
        <v>3</v>
      </c>
      <c r="I362" s="83">
        <v>0</v>
      </c>
      <c r="J362" s="84" t="s">
        <v>400</v>
      </c>
      <c r="K362" s="84" t="s">
        <v>405</v>
      </c>
      <c r="L362" s="126"/>
      <c r="M362" s="96" t="s">
        <v>314</v>
      </c>
      <c r="N362" s="126" t="s">
        <v>1314</v>
      </c>
      <c r="O362" s="111">
        <v>1049280</v>
      </c>
      <c r="P362" s="111">
        <v>5645853</v>
      </c>
      <c r="Q362" s="111">
        <v>8446383</v>
      </c>
      <c r="R362" s="111">
        <v>8494051</v>
      </c>
      <c r="S362" s="111"/>
      <c r="T362" s="111"/>
      <c r="U362" s="111"/>
      <c r="V362" s="129"/>
      <c r="W362" s="60">
        <f t="shared" si="90"/>
        <v>23635567</v>
      </c>
      <c r="X362" s="111">
        <f t="shared" si="88"/>
        <v>26471835.040000003</v>
      </c>
      <c r="Y362" s="126"/>
      <c r="Z362" s="86">
        <v>2013</v>
      </c>
      <c r="AA362" s="144"/>
      <c r="AB362" s="145"/>
    </row>
    <row r="363" spans="2:28" s="125" customFormat="1" ht="48" customHeight="1" x14ac:dyDescent="0.25">
      <c r="B363" s="56" t="s">
        <v>767</v>
      </c>
      <c r="C363" s="56" t="s">
        <v>2</v>
      </c>
      <c r="D363" s="56" t="s">
        <v>293</v>
      </c>
      <c r="E363" s="56" t="s">
        <v>294</v>
      </c>
      <c r="F363" s="56" t="s">
        <v>294</v>
      </c>
      <c r="G363" s="56" t="s">
        <v>406</v>
      </c>
      <c r="H363" s="56" t="s">
        <v>95</v>
      </c>
      <c r="I363" s="83">
        <v>0</v>
      </c>
      <c r="J363" s="84" t="s">
        <v>407</v>
      </c>
      <c r="K363" s="84" t="s">
        <v>398</v>
      </c>
      <c r="L363" s="126"/>
      <c r="M363" s="96" t="s">
        <v>314</v>
      </c>
      <c r="N363" s="126" t="s">
        <v>1314</v>
      </c>
      <c r="O363" s="111">
        <v>10327500</v>
      </c>
      <c r="P363" s="111">
        <v>30982500</v>
      </c>
      <c r="Q363" s="111"/>
      <c r="R363" s="111"/>
      <c r="S363" s="111"/>
      <c r="T363" s="111"/>
      <c r="U363" s="111"/>
      <c r="V363" s="129"/>
      <c r="W363" s="60">
        <f t="shared" si="90"/>
        <v>41310000</v>
      </c>
      <c r="X363" s="111">
        <f t="shared" si="88"/>
        <v>46267200.000000007</v>
      </c>
      <c r="Y363" s="126"/>
      <c r="Z363" s="86">
        <v>2013</v>
      </c>
      <c r="AA363" s="144"/>
      <c r="AB363" s="145"/>
    </row>
    <row r="364" spans="2:28" s="125" customFormat="1" ht="48" customHeight="1" x14ac:dyDescent="0.25">
      <c r="B364" s="56" t="s">
        <v>768</v>
      </c>
      <c r="C364" s="56" t="s">
        <v>2</v>
      </c>
      <c r="D364" s="56" t="s">
        <v>293</v>
      </c>
      <c r="E364" s="56" t="s">
        <v>294</v>
      </c>
      <c r="F364" s="56" t="s">
        <v>294</v>
      </c>
      <c r="G364" s="56" t="s">
        <v>408</v>
      </c>
      <c r="H364" s="56" t="s">
        <v>3</v>
      </c>
      <c r="I364" s="83">
        <v>0</v>
      </c>
      <c r="J364" s="84" t="s">
        <v>1021</v>
      </c>
      <c r="K364" s="84" t="s">
        <v>409</v>
      </c>
      <c r="L364" s="126"/>
      <c r="M364" s="96" t="s">
        <v>314</v>
      </c>
      <c r="N364" s="126" t="s">
        <v>1314</v>
      </c>
      <c r="O364" s="111">
        <v>9212792</v>
      </c>
      <c r="P364" s="111">
        <v>75169158.669</v>
      </c>
      <c r="Q364" s="111"/>
      <c r="R364" s="111"/>
      <c r="S364" s="111"/>
      <c r="T364" s="111"/>
      <c r="U364" s="111"/>
      <c r="V364" s="129"/>
      <c r="W364" s="60">
        <f t="shared" si="90"/>
        <v>84381950.669</v>
      </c>
      <c r="X364" s="111">
        <f t="shared" si="88"/>
        <v>94507784.749280006</v>
      </c>
      <c r="Y364" s="126"/>
      <c r="Z364" s="86">
        <v>2013</v>
      </c>
      <c r="AA364" s="144"/>
      <c r="AB364" s="145"/>
    </row>
    <row r="365" spans="2:28" s="125" customFormat="1" ht="48" customHeight="1" x14ac:dyDescent="0.25">
      <c r="B365" s="56" t="s">
        <v>769</v>
      </c>
      <c r="C365" s="56" t="s">
        <v>2</v>
      </c>
      <c r="D365" s="56" t="s">
        <v>410</v>
      </c>
      <c r="E365" s="56" t="s">
        <v>411</v>
      </c>
      <c r="F365" s="56" t="s">
        <v>411</v>
      </c>
      <c r="G365" s="56" t="s">
        <v>412</v>
      </c>
      <c r="H365" s="56" t="s">
        <v>95</v>
      </c>
      <c r="I365" s="83">
        <v>100</v>
      </c>
      <c r="J365" s="84" t="s">
        <v>1021</v>
      </c>
      <c r="K365" s="84" t="s">
        <v>413</v>
      </c>
      <c r="L365" s="126"/>
      <c r="M365" s="96" t="s">
        <v>314</v>
      </c>
      <c r="N365" s="126" t="s">
        <v>1314</v>
      </c>
      <c r="O365" s="111">
        <v>11773565</v>
      </c>
      <c r="P365" s="111">
        <v>70641000</v>
      </c>
      <c r="Q365" s="111"/>
      <c r="R365" s="111"/>
      <c r="S365" s="111"/>
      <c r="T365" s="111"/>
      <c r="U365" s="111"/>
      <c r="V365" s="129"/>
      <c r="W365" s="60">
        <f t="shared" si="90"/>
        <v>82414565</v>
      </c>
      <c r="X365" s="111">
        <f t="shared" si="88"/>
        <v>92304312.800000012</v>
      </c>
      <c r="Y365" s="126"/>
      <c r="Z365" s="86">
        <v>2013</v>
      </c>
      <c r="AA365" s="144"/>
      <c r="AB365" s="145"/>
    </row>
    <row r="366" spans="2:28" s="125" customFormat="1" ht="48" customHeight="1" x14ac:dyDescent="0.25">
      <c r="B366" s="56" t="s">
        <v>770</v>
      </c>
      <c r="C366" s="56" t="s">
        <v>2</v>
      </c>
      <c r="D366" s="56" t="s">
        <v>976</v>
      </c>
      <c r="E366" s="56" t="s">
        <v>977</v>
      </c>
      <c r="F366" s="56" t="s">
        <v>978</v>
      </c>
      <c r="G366" s="56" t="s">
        <v>414</v>
      </c>
      <c r="H366" s="56" t="s">
        <v>95</v>
      </c>
      <c r="I366" s="83">
        <v>0</v>
      </c>
      <c r="J366" s="84" t="s">
        <v>1021</v>
      </c>
      <c r="K366" s="84" t="s">
        <v>415</v>
      </c>
      <c r="L366" s="126"/>
      <c r="M366" s="96" t="s">
        <v>314</v>
      </c>
      <c r="N366" s="126" t="s">
        <v>1314</v>
      </c>
      <c r="O366" s="111">
        <v>0</v>
      </c>
      <c r="P366" s="111">
        <v>0</v>
      </c>
      <c r="Q366" s="111">
        <v>0</v>
      </c>
      <c r="R366" s="111"/>
      <c r="S366" s="111"/>
      <c r="T366" s="111"/>
      <c r="U366" s="111"/>
      <c r="V366" s="129"/>
      <c r="W366" s="60">
        <f t="shared" si="90"/>
        <v>0</v>
      </c>
      <c r="X366" s="111">
        <f t="shared" ref="X366" si="91">W366*1.12</f>
        <v>0</v>
      </c>
      <c r="Y366" s="126"/>
      <c r="Z366" s="86">
        <v>2013</v>
      </c>
      <c r="AA366" s="111" t="s">
        <v>2197</v>
      </c>
      <c r="AB366" s="145"/>
    </row>
    <row r="367" spans="2:28" s="125" customFormat="1" ht="48" customHeight="1" x14ac:dyDescent="0.25">
      <c r="B367" s="56" t="s">
        <v>2196</v>
      </c>
      <c r="C367" s="56" t="s">
        <v>2</v>
      </c>
      <c r="D367" s="56" t="s">
        <v>976</v>
      </c>
      <c r="E367" s="56" t="s">
        <v>977</v>
      </c>
      <c r="F367" s="56" t="s">
        <v>978</v>
      </c>
      <c r="G367" s="56" t="s">
        <v>414</v>
      </c>
      <c r="H367" s="56" t="s">
        <v>95</v>
      </c>
      <c r="I367" s="83">
        <v>0</v>
      </c>
      <c r="J367" s="84" t="s">
        <v>1021</v>
      </c>
      <c r="K367" s="84" t="s">
        <v>415</v>
      </c>
      <c r="L367" s="126"/>
      <c r="M367" s="96" t="s">
        <v>314</v>
      </c>
      <c r="N367" s="126" t="s">
        <v>1314</v>
      </c>
      <c r="O367" s="111">
        <v>400000</v>
      </c>
      <c r="P367" s="111">
        <v>6850000</v>
      </c>
      <c r="Q367" s="111">
        <v>14350000</v>
      </c>
      <c r="R367" s="111"/>
      <c r="S367" s="111"/>
      <c r="T367" s="111"/>
      <c r="U367" s="111"/>
      <c r="V367" s="129"/>
      <c r="W367" s="60">
        <f t="shared" si="90"/>
        <v>21600000</v>
      </c>
      <c r="X367" s="111">
        <f t="shared" si="88"/>
        <v>24192000.000000004</v>
      </c>
      <c r="Y367" s="126"/>
      <c r="Z367" s="86">
        <v>2013</v>
      </c>
      <c r="AA367" s="144"/>
      <c r="AB367" s="145"/>
    </row>
    <row r="368" spans="2:28" s="125" customFormat="1" ht="48" customHeight="1" x14ac:dyDescent="0.25">
      <c r="B368" s="56" t="s">
        <v>771</v>
      </c>
      <c r="C368" s="56" t="s">
        <v>2</v>
      </c>
      <c r="D368" s="56" t="s">
        <v>416</v>
      </c>
      <c r="E368" s="56" t="s">
        <v>417</v>
      </c>
      <c r="F368" s="56" t="s">
        <v>417</v>
      </c>
      <c r="G368" s="56" t="s">
        <v>418</v>
      </c>
      <c r="H368" s="56" t="s">
        <v>95</v>
      </c>
      <c r="I368" s="83">
        <v>0</v>
      </c>
      <c r="J368" s="33" t="s">
        <v>1016</v>
      </c>
      <c r="K368" s="84" t="s">
        <v>419</v>
      </c>
      <c r="L368" s="126"/>
      <c r="M368" s="96" t="s">
        <v>314</v>
      </c>
      <c r="N368" s="126" t="s">
        <v>1314</v>
      </c>
      <c r="O368" s="111">
        <v>250000</v>
      </c>
      <c r="P368" s="111">
        <v>230420</v>
      </c>
      <c r="Q368" s="111"/>
      <c r="R368" s="111"/>
      <c r="S368" s="111"/>
      <c r="T368" s="111"/>
      <c r="U368" s="111"/>
      <c r="V368" s="129"/>
      <c r="W368" s="60">
        <f t="shared" si="90"/>
        <v>480420</v>
      </c>
      <c r="X368" s="111">
        <f t="shared" si="88"/>
        <v>538070.4</v>
      </c>
      <c r="Y368" s="126"/>
      <c r="Z368" s="86">
        <v>2013</v>
      </c>
      <c r="AA368" s="144"/>
      <c r="AB368" s="145"/>
    </row>
    <row r="369" spans="2:28" s="125" customFormat="1" ht="48" customHeight="1" x14ac:dyDescent="0.25">
      <c r="B369" s="56" t="s">
        <v>772</v>
      </c>
      <c r="C369" s="56" t="s">
        <v>2</v>
      </c>
      <c r="D369" s="56" t="s">
        <v>293</v>
      </c>
      <c r="E369" s="56" t="s">
        <v>294</v>
      </c>
      <c r="F369" s="56" t="s">
        <v>294</v>
      </c>
      <c r="G369" s="56" t="s">
        <v>420</v>
      </c>
      <c r="H369" s="56" t="s">
        <v>95</v>
      </c>
      <c r="I369" s="83">
        <v>0</v>
      </c>
      <c r="J369" s="33" t="s">
        <v>1016</v>
      </c>
      <c r="K369" s="84" t="s">
        <v>313</v>
      </c>
      <c r="L369" s="126"/>
      <c r="M369" s="96" t="s">
        <v>314</v>
      </c>
      <c r="N369" s="126" t="s">
        <v>1314</v>
      </c>
      <c r="O369" s="111">
        <v>46368000</v>
      </c>
      <c r="P369" s="111">
        <v>556416000</v>
      </c>
      <c r="Q369" s="111"/>
      <c r="R369" s="111"/>
      <c r="S369" s="111"/>
      <c r="T369" s="111"/>
      <c r="U369" s="111"/>
      <c r="V369" s="129"/>
      <c r="W369" s="60">
        <f t="shared" si="90"/>
        <v>602784000</v>
      </c>
      <c r="X369" s="111">
        <f t="shared" si="88"/>
        <v>675118080.00000012</v>
      </c>
      <c r="Y369" s="126"/>
      <c r="Z369" s="86">
        <v>2013</v>
      </c>
      <c r="AA369" s="144"/>
      <c r="AB369" s="145"/>
    </row>
    <row r="370" spans="2:28" s="125" customFormat="1" ht="48" customHeight="1" x14ac:dyDescent="0.25">
      <c r="B370" s="56" t="s">
        <v>773</v>
      </c>
      <c r="C370" s="56" t="s">
        <v>2</v>
      </c>
      <c r="D370" s="56" t="s">
        <v>293</v>
      </c>
      <c r="E370" s="56" t="s">
        <v>294</v>
      </c>
      <c r="F370" s="56" t="s">
        <v>294</v>
      </c>
      <c r="G370" s="56" t="s">
        <v>421</v>
      </c>
      <c r="H370" s="56" t="s">
        <v>95</v>
      </c>
      <c r="I370" s="83">
        <v>100</v>
      </c>
      <c r="J370" s="84" t="s">
        <v>1029</v>
      </c>
      <c r="K370" s="84" t="s">
        <v>422</v>
      </c>
      <c r="L370" s="126"/>
      <c r="M370" s="96" t="s">
        <v>314</v>
      </c>
      <c r="N370" s="126" t="s">
        <v>1314</v>
      </c>
      <c r="O370" s="111">
        <v>272540</v>
      </c>
      <c r="P370" s="111">
        <v>272540</v>
      </c>
      <c r="Q370" s="111">
        <v>272540</v>
      </c>
      <c r="R370" s="111"/>
      <c r="S370" s="111"/>
      <c r="T370" s="111"/>
      <c r="U370" s="111"/>
      <c r="V370" s="129"/>
      <c r="W370" s="60">
        <f t="shared" si="90"/>
        <v>817620</v>
      </c>
      <c r="X370" s="111">
        <f t="shared" si="88"/>
        <v>915734.40000000014</v>
      </c>
      <c r="Y370" s="126"/>
      <c r="Z370" s="86">
        <v>2013</v>
      </c>
      <c r="AA370" s="144"/>
      <c r="AB370" s="145"/>
    </row>
    <row r="371" spans="2:28" s="125" customFormat="1" ht="48" customHeight="1" x14ac:dyDescent="0.25">
      <c r="B371" s="56" t="s">
        <v>774</v>
      </c>
      <c r="C371" s="56" t="s">
        <v>2</v>
      </c>
      <c r="D371" s="56" t="s">
        <v>293</v>
      </c>
      <c r="E371" s="56" t="s">
        <v>294</v>
      </c>
      <c r="F371" s="56" t="s">
        <v>294</v>
      </c>
      <c r="G371" s="56" t="s">
        <v>423</v>
      </c>
      <c r="H371" s="56" t="s">
        <v>3</v>
      </c>
      <c r="I371" s="83">
        <v>0</v>
      </c>
      <c r="J371" s="84" t="s">
        <v>1025</v>
      </c>
      <c r="K371" s="84" t="s">
        <v>378</v>
      </c>
      <c r="L371" s="126"/>
      <c r="M371" s="96" t="s">
        <v>424</v>
      </c>
      <c r="N371" s="126" t="s">
        <v>1314</v>
      </c>
      <c r="O371" s="111">
        <v>243606660.33000001</v>
      </c>
      <c r="P371" s="111">
        <v>243606660.33000001</v>
      </c>
      <c r="Q371" s="111">
        <v>243606660.33000001</v>
      </c>
      <c r="R371" s="111"/>
      <c r="S371" s="111"/>
      <c r="T371" s="111"/>
      <c r="U371" s="111"/>
      <c r="V371" s="129"/>
      <c r="W371" s="60">
        <f t="shared" ref="W371:W385" si="92">O371+P371+Q371</f>
        <v>730819980.99000001</v>
      </c>
      <c r="X371" s="111">
        <f t="shared" si="88"/>
        <v>818518378.70880008</v>
      </c>
      <c r="Y371" s="126"/>
      <c r="Z371" s="86">
        <v>2012</v>
      </c>
      <c r="AA371" s="144"/>
      <c r="AB371" s="145"/>
    </row>
    <row r="372" spans="2:28" s="125" customFormat="1" ht="48" customHeight="1" x14ac:dyDescent="0.25">
      <c r="B372" s="56" t="s">
        <v>775</v>
      </c>
      <c r="C372" s="56" t="s">
        <v>2</v>
      </c>
      <c r="D372" s="56" t="s">
        <v>976</v>
      </c>
      <c r="E372" s="56" t="s">
        <v>977</v>
      </c>
      <c r="F372" s="56" t="s">
        <v>978</v>
      </c>
      <c r="G372" s="56" t="s">
        <v>425</v>
      </c>
      <c r="H372" s="56" t="s">
        <v>3</v>
      </c>
      <c r="I372" s="83">
        <v>0</v>
      </c>
      <c r="J372" s="84" t="s">
        <v>1025</v>
      </c>
      <c r="K372" s="84" t="s">
        <v>378</v>
      </c>
      <c r="L372" s="126"/>
      <c r="M372" s="96" t="s">
        <v>424</v>
      </c>
      <c r="N372" s="126" t="s">
        <v>1314</v>
      </c>
      <c r="O372" s="111">
        <v>13182983</v>
      </c>
      <c r="P372" s="111">
        <v>13182983</v>
      </c>
      <c r="Q372" s="111">
        <v>13182983</v>
      </c>
      <c r="R372" s="111"/>
      <c r="S372" s="111"/>
      <c r="T372" s="111"/>
      <c r="U372" s="111"/>
      <c r="V372" s="129"/>
      <c r="W372" s="60">
        <f t="shared" si="92"/>
        <v>39548949</v>
      </c>
      <c r="X372" s="111">
        <f t="shared" si="88"/>
        <v>44294822.880000003</v>
      </c>
      <c r="Y372" s="126"/>
      <c r="Z372" s="86">
        <v>2012</v>
      </c>
      <c r="AA372" s="144"/>
      <c r="AB372" s="145"/>
    </row>
    <row r="373" spans="2:28" s="125" customFormat="1" ht="48" customHeight="1" x14ac:dyDescent="0.25">
      <c r="B373" s="56" t="s">
        <v>776</v>
      </c>
      <c r="C373" s="56" t="s">
        <v>2</v>
      </c>
      <c r="D373" s="56" t="s">
        <v>932</v>
      </c>
      <c r="E373" s="56" t="s">
        <v>411</v>
      </c>
      <c r="F373" s="56" t="s">
        <v>411</v>
      </c>
      <c r="G373" s="56" t="s">
        <v>426</v>
      </c>
      <c r="H373" s="56" t="s">
        <v>3</v>
      </c>
      <c r="I373" s="83">
        <v>0</v>
      </c>
      <c r="J373" s="84" t="s">
        <v>1025</v>
      </c>
      <c r="K373" s="84" t="s">
        <v>378</v>
      </c>
      <c r="L373" s="126"/>
      <c r="M373" s="96" t="s">
        <v>424</v>
      </c>
      <c r="N373" s="126" t="s">
        <v>1314</v>
      </c>
      <c r="O373" s="111">
        <v>35924110.670000002</v>
      </c>
      <c r="P373" s="111">
        <v>35924110.670000002</v>
      </c>
      <c r="Q373" s="111">
        <v>35924110.670000002</v>
      </c>
      <c r="R373" s="111"/>
      <c r="S373" s="111"/>
      <c r="T373" s="111"/>
      <c r="U373" s="111"/>
      <c r="V373" s="129"/>
      <c r="W373" s="60">
        <f t="shared" si="92"/>
        <v>107772332.01000001</v>
      </c>
      <c r="X373" s="111">
        <f t="shared" si="88"/>
        <v>120705011.85120001</v>
      </c>
      <c r="Y373" s="126"/>
      <c r="Z373" s="86">
        <v>2012</v>
      </c>
      <c r="AA373" s="144"/>
      <c r="AB373" s="145"/>
    </row>
    <row r="374" spans="2:28" s="125" customFormat="1" ht="48" customHeight="1" x14ac:dyDescent="0.25">
      <c r="B374" s="56" t="s">
        <v>777</v>
      </c>
      <c r="C374" s="56" t="s">
        <v>2</v>
      </c>
      <c r="D374" s="56" t="s">
        <v>293</v>
      </c>
      <c r="E374" s="56" t="s">
        <v>294</v>
      </c>
      <c r="F374" s="56" t="s">
        <v>294</v>
      </c>
      <c r="G374" s="56" t="s">
        <v>427</v>
      </c>
      <c r="H374" s="56" t="s">
        <v>3</v>
      </c>
      <c r="I374" s="83">
        <v>0</v>
      </c>
      <c r="J374" s="84" t="s">
        <v>1025</v>
      </c>
      <c r="K374" s="84" t="s">
        <v>378</v>
      </c>
      <c r="L374" s="126"/>
      <c r="M374" s="96" t="s">
        <v>424</v>
      </c>
      <c r="N374" s="126" t="s">
        <v>1314</v>
      </c>
      <c r="O374" s="111">
        <v>79066954.670000002</v>
      </c>
      <c r="P374" s="111">
        <v>79066954.670000002</v>
      </c>
      <c r="Q374" s="111">
        <v>79066954.670000002</v>
      </c>
      <c r="R374" s="111"/>
      <c r="S374" s="111"/>
      <c r="T374" s="111"/>
      <c r="U374" s="111"/>
      <c r="V374" s="129"/>
      <c r="W374" s="60">
        <f t="shared" si="92"/>
        <v>237200864.00999999</v>
      </c>
      <c r="X374" s="111">
        <f t="shared" si="88"/>
        <v>265664967.69120002</v>
      </c>
      <c r="Y374" s="126"/>
      <c r="Z374" s="86">
        <v>2012</v>
      </c>
      <c r="AA374" s="144"/>
      <c r="AB374" s="145"/>
    </row>
    <row r="375" spans="2:28" s="125" customFormat="1" ht="48" customHeight="1" x14ac:dyDescent="0.25">
      <c r="B375" s="56" t="s">
        <v>778</v>
      </c>
      <c r="C375" s="56" t="s">
        <v>2</v>
      </c>
      <c r="D375" s="56" t="s">
        <v>976</v>
      </c>
      <c r="E375" s="56" t="s">
        <v>977</v>
      </c>
      <c r="F375" s="56" t="s">
        <v>978</v>
      </c>
      <c r="G375" s="56" t="s">
        <v>428</v>
      </c>
      <c r="H375" s="56" t="s">
        <v>3</v>
      </c>
      <c r="I375" s="83">
        <v>0</v>
      </c>
      <c r="J375" s="84" t="s">
        <v>1025</v>
      </c>
      <c r="K375" s="84" t="s">
        <v>378</v>
      </c>
      <c r="L375" s="126"/>
      <c r="M375" s="96" t="s">
        <v>424</v>
      </c>
      <c r="N375" s="126" t="s">
        <v>1314</v>
      </c>
      <c r="O375" s="111">
        <v>5741471</v>
      </c>
      <c r="P375" s="111">
        <v>5741471</v>
      </c>
      <c r="Q375" s="111">
        <v>5741471</v>
      </c>
      <c r="R375" s="111"/>
      <c r="S375" s="111"/>
      <c r="T375" s="111"/>
      <c r="U375" s="111"/>
      <c r="V375" s="129"/>
      <c r="W375" s="60">
        <f t="shared" si="92"/>
        <v>17224413</v>
      </c>
      <c r="X375" s="111">
        <f t="shared" si="88"/>
        <v>19291342.560000002</v>
      </c>
      <c r="Y375" s="126"/>
      <c r="Z375" s="86">
        <v>2012</v>
      </c>
      <c r="AA375" s="144"/>
      <c r="AB375" s="145"/>
    </row>
    <row r="376" spans="2:28" s="125" customFormat="1" ht="48" customHeight="1" x14ac:dyDescent="0.25">
      <c r="B376" s="56" t="s">
        <v>779</v>
      </c>
      <c r="C376" s="56" t="s">
        <v>2</v>
      </c>
      <c r="D376" s="56" t="s">
        <v>932</v>
      </c>
      <c r="E376" s="56" t="s">
        <v>411</v>
      </c>
      <c r="F376" s="56" t="s">
        <v>411</v>
      </c>
      <c r="G376" s="56" t="s">
        <v>429</v>
      </c>
      <c r="H376" s="56" t="s">
        <v>3</v>
      </c>
      <c r="I376" s="83">
        <v>0</v>
      </c>
      <c r="J376" s="84" t="s">
        <v>1025</v>
      </c>
      <c r="K376" s="84" t="s">
        <v>378</v>
      </c>
      <c r="L376" s="126"/>
      <c r="M376" s="96" t="s">
        <v>424</v>
      </c>
      <c r="N376" s="126" t="s">
        <v>1314</v>
      </c>
      <c r="O376" s="111">
        <v>3891333.33</v>
      </c>
      <c r="P376" s="111">
        <v>3891333.33</v>
      </c>
      <c r="Q376" s="111">
        <v>3891333.33</v>
      </c>
      <c r="R376" s="111"/>
      <c r="S376" s="111"/>
      <c r="T376" s="111"/>
      <c r="U376" s="111"/>
      <c r="V376" s="129"/>
      <c r="W376" s="60">
        <f t="shared" si="92"/>
        <v>11673999.99</v>
      </c>
      <c r="X376" s="111">
        <f t="shared" si="88"/>
        <v>13074879.988800002</v>
      </c>
      <c r="Y376" s="126"/>
      <c r="Z376" s="86">
        <v>2012</v>
      </c>
      <c r="AA376" s="144"/>
      <c r="AB376" s="145"/>
    </row>
    <row r="377" spans="2:28" s="125" customFormat="1" ht="48" customHeight="1" x14ac:dyDescent="0.25">
      <c r="B377" s="56" t="s">
        <v>780</v>
      </c>
      <c r="C377" s="56" t="s">
        <v>2</v>
      </c>
      <c r="D377" s="56" t="s">
        <v>293</v>
      </c>
      <c r="E377" s="56" t="s">
        <v>294</v>
      </c>
      <c r="F377" s="56" t="s">
        <v>294</v>
      </c>
      <c r="G377" s="56" t="s">
        <v>430</v>
      </c>
      <c r="H377" s="56" t="s">
        <v>3</v>
      </c>
      <c r="I377" s="83">
        <v>0</v>
      </c>
      <c r="J377" s="84" t="s">
        <v>1025</v>
      </c>
      <c r="K377" s="84" t="s">
        <v>378</v>
      </c>
      <c r="L377" s="126"/>
      <c r="M377" s="96" t="s">
        <v>424</v>
      </c>
      <c r="N377" s="126" t="s">
        <v>1314</v>
      </c>
      <c r="O377" s="111">
        <v>76871520</v>
      </c>
      <c r="P377" s="111">
        <v>76871520</v>
      </c>
      <c r="Q377" s="111">
        <v>76871520</v>
      </c>
      <c r="R377" s="111"/>
      <c r="S377" s="111"/>
      <c r="T377" s="111"/>
      <c r="U377" s="111"/>
      <c r="V377" s="129"/>
      <c r="W377" s="60">
        <f t="shared" si="92"/>
        <v>230614560</v>
      </c>
      <c r="X377" s="111">
        <f t="shared" si="88"/>
        <v>258288307.20000002</v>
      </c>
      <c r="Y377" s="126"/>
      <c r="Z377" s="86">
        <v>2012</v>
      </c>
      <c r="AA377" s="144"/>
      <c r="AB377" s="145"/>
    </row>
    <row r="378" spans="2:28" s="125" customFormat="1" ht="48" customHeight="1" x14ac:dyDescent="0.25">
      <c r="B378" s="56" t="s">
        <v>781</v>
      </c>
      <c r="C378" s="56" t="s">
        <v>2</v>
      </c>
      <c r="D378" s="56" t="s">
        <v>976</v>
      </c>
      <c r="E378" s="56" t="s">
        <v>977</v>
      </c>
      <c r="F378" s="56" t="s">
        <v>978</v>
      </c>
      <c r="G378" s="56" t="s">
        <v>431</v>
      </c>
      <c r="H378" s="56" t="s">
        <v>3</v>
      </c>
      <c r="I378" s="83">
        <v>0</v>
      </c>
      <c r="J378" s="84" t="s">
        <v>1025</v>
      </c>
      <c r="K378" s="84" t="s">
        <v>378</v>
      </c>
      <c r="L378" s="126"/>
      <c r="M378" s="96" t="s">
        <v>424</v>
      </c>
      <c r="N378" s="126" t="s">
        <v>1314</v>
      </c>
      <c r="O378" s="111">
        <v>8872116</v>
      </c>
      <c r="P378" s="111">
        <v>8872116</v>
      </c>
      <c r="Q378" s="111">
        <v>8872116</v>
      </c>
      <c r="R378" s="111"/>
      <c r="S378" s="111"/>
      <c r="T378" s="111"/>
      <c r="U378" s="111"/>
      <c r="V378" s="129"/>
      <c r="W378" s="60">
        <f t="shared" si="92"/>
        <v>26616348</v>
      </c>
      <c r="X378" s="111">
        <f t="shared" si="88"/>
        <v>29810309.760000002</v>
      </c>
      <c r="Y378" s="126"/>
      <c r="Z378" s="86">
        <v>2012</v>
      </c>
      <c r="AA378" s="144"/>
      <c r="AB378" s="145"/>
    </row>
    <row r="379" spans="2:28" s="125" customFormat="1" ht="48" customHeight="1" x14ac:dyDescent="0.25">
      <c r="B379" s="56" t="s">
        <v>782</v>
      </c>
      <c r="C379" s="56" t="s">
        <v>2</v>
      </c>
      <c r="D379" s="56" t="s">
        <v>293</v>
      </c>
      <c r="E379" s="56" t="s">
        <v>294</v>
      </c>
      <c r="F379" s="56" t="s">
        <v>294</v>
      </c>
      <c r="G379" s="56" t="s">
        <v>432</v>
      </c>
      <c r="H379" s="56" t="s">
        <v>3</v>
      </c>
      <c r="I379" s="83">
        <v>0</v>
      </c>
      <c r="J379" s="84" t="s">
        <v>1025</v>
      </c>
      <c r="K379" s="84" t="s">
        <v>378</v>
      </c>
      <c r="L379" s="126"/>
      <c r="M379" s="96" t="s">
        <v>424</v>
      </c>
      <c r="N379" s="126" t="s">
        <v>1314</v>
      </c>
      <c r="O379" s="111">
        <v>3920400</v>
      </c>
      <c r="P379" s="111">
        <v>3920400</v>
      </c>
      <c r="Q379" s="111">
        <v>3920400</v>
      </c>
      <c r="R379" s="111"/>
      <c r="S379" s="111"/>
      <c r="T379" s="111"/>
      <c r="U379" s="111"/>
      <c r="V379" s="129"/>
      <c r="W379" s="60">
        <f t="shared" si="92"/>
        <v>11761200</v>
      </c>
      <c r="X379" s="111">
        <f t="shared" si="88"/>
        <v>13172544.000000002</v>
      </c>
      <c r="Y379" s="126"/>
      <c r="Z379" s="86">
        <v>2012</v>
      </c>
      <c r="AA379" s="144"/>
      <c r="AB379" s="145"/>
    </row>
    <row r="380" spans="2:28" s="125" customFormat="1" ht="48" customHeight="1" x14ac:dyDescent="0.25">
      <c r="B380" s="56" t="s">
        <v>783</v>
      </c>
      <c r="C380" s="56" t="s">
        <v>2</v>
      </c>
      <c r="D380" s="56" t="s">
        <v>932</v>
      </c>
      <c r="E380" s="56" t="s">
        <v>411</v>
      </c>
      <c r="F380" s="56" t="s">
        <v>411</v>
      </c>
      <c r="G380" s="56" t="s">
        <v>433</v>
      </c>
      <c r="H380" s="56" t="s">
        <v>3</v>
      </c>
      <c r="I380" s="83">
        <v>0</v>
      </c>
      <c r="J380" s="84" t="s">
        <v>1025</v>
      </c>
      <c r="K380" s="84" t="s">
        <v>378</v>
      </c>
      <c r="L380" s="126"/>
      <c r="M380" s="96" t="s">
        <v>424</v>
      </c>
      <c r="N380" s="126" t="s">
        <v>1314</v>
      </c>
      <c r="O380" s="111">
        <v>6138000</v>
      </c>
      <c r="P380" s="111">
        <v>6138000</v>
      </c>
      <c r="Q380" s="111">
        <v>6138000</v>
      </c>
      <c r="R380" s="111"/>
      <c r="S380" s="111"/>
      <c r="T380" s="111"/>
      <c r="U380" s="111"/>
      <c r="V380" s="129"/>
      <c r="W380" s="60">
        <f t="shared" si="92"/>
        <v>18414000</v>
      </c>
      <c r="X380" s="111">
        <f t="shared" si="88"/>
        <v>20623680.000000004</v>
      </c>
      <c r="Y380" s="126"/>
      <c r="Z380" s="86">
        <v>2012</v>
      </c>
      <c r="AA380" s="144"/>
      <c r="AB380" s="145"/>
    </row>
    <row r="381" spans="2:28" s="125" customFormat="1" ht="48" customHeight="1" x14ac:dyDescent="0.25">
      <c r="B381" s="56" t="s">
        <v>784</v>
      </c>
      <c r="C381" s="56" t="s">
        <v>2</v>
      </c>
      <c r="D381" s="56" t="s">
        <v>293</v>
      </c>
      <c r="E381" s="56" t="s">
        <v>294</v>
      </c>
      <c r="F381" s="56" t="s">
        <v>294</v>
      </c>
      <c r="G381" s="56" t="s">
        <v>434</v>
      </c>
      <c r="H381" s="56" t="s">
        <v>3</v>
      </c>
      <c r="I381" s="83">
        <v>0</v>
      </c>
      <c r="J381" s="84" t="s">
        <v>1037</v>
      </c>
      <c r="K381" s="84" t="s">
        <v>378</v>
      </c>
      <c r="L381" s="126"/>
      <c r="M381" s="96" t="s">
        <v>424</v>
      </c>
      <c r="N381" s="126" t="s">
        <v>1314</v>
      </c>
      <c r="O381" s="111">
        <v>29900957.77</v>
      </c>
      <c r="P381" s="111">
        <v>29900957.77</v>
      </c>
      <c r="Q381" s="111">
        <v>29900957.77</v>
      </c>
      <c r="R381" s="111"/>
      <c r="S381" s="111"/>
      <c r="T381" s="111"/>
      <c r="U381" s="111"/>
      <c r="V381" s="129"/>
      <c r="W381" s="60">
        <f t="shared" si="92"/>
        <v>89702873.310000002</v>
      </c>
      <c r="X381" s="111">
        <f t="shared" si="88"/>
        <v>100467218.10720001</v>
      </c>
      <c r="Y381" s="126"/>
      <c r="Z381" s="86">
        <v>2013</v>
      </c>
      <c r="AA381" s="144"/>
      <c r="AB381" s="145"/>
    </row>
    <row r="382" spans="2:28" s="125" customFormat="1" ht="48" customHeight="1" x14ac:dyDescent="0.25">
      <c r="B382" s="56" t="s">
        <v>785</v>
      </c>
      <c r="C382" s="56" t="s">
        <v>2</v>
      </c>
      <c r="D382" s="56" t="s">
        <v>293</v>
      </c>
      <c r="E382" s="56" t="s">
        <v>294</v>
      </c>
      <c r="F382" s="56" t="s">
        <v>294</v>
      </c>
      <c r="G382" s="56" t="s">
        <v>435</v>
      </c>
      <c r="H382" s="56" t="s">
        <v>3</v>
      </c>
      <c r="I382" s="83">
        <v>0</v>
      </c>
      <c r="J382" s="84" t="s">
        <v>1037</v>
      </c>
      <c r="K382" s="84" t="s">
        <v>378</v>
      </c>
      <c r="L382" s="126"/>
      <c r="M382" s="96" t="s">
        <v>424</v>
      </c>
      <c r="N382" s="126" t="s">
        <v>1314</v>
      </c>
      <c r="O382" s="111">
        <v>3184136.98</v>
      </c>
      <c r="P382" s="111">
        <v>3184136.98</v>
      </c>
      <c r="Q382" s="111">
        <v>3184136.98</v>
      </c>
      <c r="R382" s="111"/>
      <c r="S382" s="111"/>
      <c r="T382" s="111"/>
      <c r="U382" s="111"/>
      <c r="V382" s="129"/>
      <c r="W382" s="60">
        <f t="shared" si="92"/>
        <v>9552410.9399999995</v>
      </c>
      <c r="X382" s="111">
        <f t="shared" si="88"/>
        <v>10698700.252800001</v>
      </c>
      <c r="Y382" s="126"/>
      <c r="Z382" s="86">
        <v>2013</v>
      </c>
      <c r="AA382" s="144"/>
      <c r="AB382" s="145"/>
    </row>
    <row r="383" spans="2:28" s="125" customFormat="1" ht="48" customHeight="1" x14ac:dyDescent="0.25">
      <c r="B383" s="56" t="s">
        <v>786</v>
      </c>
      <c r="C383" s="56" t="s">
        <v>2</v>
      </c>
      <c r="D383" s="56" t="s">
        <v>976</v>
      </c>
      <c r="E383" s="56" t="s">
        <v>977</v>
      </c>
      <c r="F383" s="56" t="s">
        <v>978</v>
      </c>
      <c r="G383" s="56" t="s">
        <v>436</v>
      </c>
      <c r="H383" s="56" t="s">
        <v>3</v>
      </c>
      <c r="I383" s="83">
        <v>0</v>
      </c>
      <c r="J383" s="84" t="s">
        <v>1037</v>
      </c>
      <c r="K383" s="84" t="s">
        <v>378</v>
      </c>
      <c r="L383" s="126"/>
      <c r="M383" s="96" t="s">
        <v>424</v>
      </c>
      <c r="N383" s="126" t="s">
        <v>1314</v>
      </c>
      <c r="O383" s="111">
        <v>2977038.85</v>
      </c>
      <c r="P383" s="111">
        <v>2977038.85</v>
      </c>
      <c r="Q383" s="111">
        <v>2977038.85</v>
      </c>
      <c r="R383" s="111"/>
      <c r="S383" s="111"/>
      <c r="T383" s="111"/>
      <c r="U383" s="111"/>
      <c r="V383" s="129"/>
      <c r="W383" s="60">
        <f t="shared" si="92"/>
        <v>8931116.5500000007</v>
      </c>
      <c r="X383" s="111">
        <f t="shared" si="88"/>
        <v>10002850.536000002</v>
      </c>
      <c r="Y383" s="126"/>
      <c r="Z383" s="86">
        <v>2013</v>
      </c>
      <c r="AA383" s="144"/>
      <c r="AB383" s="145"/>
    </row>
    <row r="384" spans="2:28" s="125" customFormat="1" ht="48" customHeight="1" x14ac:dyDescent="0.25">
      <c r="B384" s="56" t="s">
        <v>787</v>
      </c>
      <c r="C384" s="56" t="s">
        <v>2</v>
      </c>
      <c r="D384" s="56" t="s">
        <v>293</v>
      </c>
      <c r="E384" s="56" t="s">
        <v>294</v>
      </c>
      <c r="F384" s="56" t="s">
        <v>294</v>
      </c>
      <c r="G384" s="56" t="s">
        <v>437</v>
      </c>
      <c r="H384" s="56" t="s">
        <v>3</v>
      </c>
      <c r="I384" s="83">
        <v>0</v>
      </c>
      <c r="J384" s="84" t="s">
        <v>1037</v>
      </c>
      <c r="K384" s="84" t="s">
        <v>378</v>
      </c>
      <c r="L384" s="126"/>
      <c r="M384" s="96" t="s">
        <v>424</v>
      </c>
      <c r="N384" s="126" t="s">
        <v>1314</v>
      </c>
      <c r="O384" s="111">
        <v>2532528.9</v>
      </c>
      <c r="P384" s="111">
        <v>2532528.9</v>
      </c>
      <c r="Q384" s="111">
        <v>2532528.9</v>
      </c>
      <c r="R384" s="111"/>
      <c r="S384" s="111"/>
      <c r="T384" s="111"/>
      <c r="U384" s="111"/>
      <c r="V384" s="129"/>
      <c r="W384" s="60">
        <f t="shared" si="92"/>
        <v>7597586.6999999993</v>
      </c>
      <c r="X384" s="111">
        <f t="shared" si="88"/>
        <v>8509297.1040000003</v>
      </c>
      <c r="Y384" s="126"/>
      <c r="Z384" s="86">
        <v>2013</v>
      </c>
      <c r="AA384" s="144"/>
      <c r="AB384" s="145"/>
    </row>
    <row r="385" spans="2:28" s="125" customFormat="1" ht="48" customHeight="1" x14ac:dyDescent="0.25">
      <c r="B385" s="56" t="s">
        <v>788</v>
      </c>
      <c r="C385" s="56" t="s">
        <v>2</v>
      </c>
      <c r="D385" s="56" t="s">
        <v>932</v>
      </c>
      <c r="E385" s="56" t="s">
        <v>411</v>
      </c>
      <c r="F385" s="56" t="s">
        <v>411</v>
      </c>
      <c r="G385" s="56" t="s">
        <v>438</v>
      </c>
      <c r="H385" s="56" t="s">
        <v>3</v>
      </c>
      <c r="I385" s="83">
        <v>0</v>
      </c>
      <c r="J385" s="84" t="s">
        <v>1037</v>
      </c>
      <c r="K385" s="84" t="s">
        <v>378</v>
      </c>
      <c r="L385" s="126"/>
      <c r="M385" s="96" t="s">
        <v>424</v>
      </c>
      <c r="N385" s="126" t="s">
        <v>1314</v>
      </c>
      <c r="O385" s="111">
        <v>4685868</v>
      </c>
      <c r="P385" s="111">
        <v>4685868</v>
      </c>
      <c r="Q385" s="111">
        <v>4685868</v>
      </c>
      <c r="R385" s="111"/>
      <c r="S385" s="111"/>
      <c r="T385" s="111"/>
      <c r="U385" s="111"/>
      <c r="V385" s="129"/>
      <c r="W385" s="60">
        <f t="shared" si="92"/>
        <v>14057604</v>
      </c>
      <c r="X385" s="111">
        <f t="shared" si="88"/>
        <v>15744516.480000002</v>
      </c>
      <c r="Y385" s="126"/>
      <c r="Z385" s="86">
        <v>2013</v>
      </c>
      <c r="AA385" s="144"/>
      <c r="AB385" s="145"/>
    </row>
    <row r="386" spans="2:28" s="145" customFormat="1" ht="48" customHeight="1" x14ac:dyDescent="0.25">
      <c r="B386" s="56" t="s">
        <v>789</v>
      </c>
      <c r="C386" s="56" t="s">
        <v>2</v>
      </c>
      <c r="D386" s="56" t="s">
        <v>932</v>
      </c>
      <c r="E386" s="56" t="s">
        <v>411</v>
      </c>
      <c r="F386" s="56" t="s">
        <v>411</v>
      </c>
      <c r="G386" s="56" t="s">
        <v>439</v>
      </c>
      <c r="H386" s="56" t="s">
        <v>95</v>
      </c>
      <c r="I386" s="83">
        <v>0</v>
      </c>
      <c r="J386" s="84" t="s">
        <v>400</v>
      </c>
      <c r="K386" s="84" t="s">
        <v>440</v>
      </c>
      <c r="L386" s="126"/>
      <c r="M386" s="96" t="s">
        <v>27</v>
      </c>
      <c r="N386" s="129" t="s">
        <v>1314</v>
      </c>
      <c r="O386" s="111">
        <v>2057000</v>
      </c>
      <c r="P386" s="111"/>
      <c r="Q386" s="111"/>
      <c r="R386" s="111"/>
      <c r="S386" s="111"/>
      <c r="T386" s="111"/>
      <c r="U386" s="111"/>
      <c r="V386" s="129"/>
      <c r="W386" s="60">
        <v>2400000</v>
      </c>
      <c r="X386" s="111">
        <f t="shared" si="88"/>
        <v>2688000.0000000005</v>
      </c>
      <c r="Y386" s="126"/>
      <c r="Z386" s="86">
        <v>2012</v>
      </c>
      <c r="AA386" s="279"/>
    </row>
    <row r="387" spans="2:28" s="145" customFormat="1" ht="48" customHeight="1" x14ac:dyDescent="0.25">
      <c r="B387" s="56" t="s">
        <v>790</v>
      </c>
      <c r="C387" s="56" t="s">
        <v>2</v>
      </c>
      <c r="D387" s="56" t="s">
        <v>741</v>
      </c>
      <c r="E387" s="56" t="s">
        <v>742</v>
      </c>
      <c r="F387" s="56" t="s">
        <v>742</v>
      </c>
      <c r="G387" s="56" t="s">
        <v>933</v>
      </c>
      <c r="H387" s="56" t="s">
        <v>95</v>
      </c>
      <c r="I387" s="83">
        <v>0</v>
      </c>
      <c r="J387" s="361" t="s">
        <v>1070</v>
      </c>
      <c r="K387" s="33" t="s">
        <v>41</v>
      </c>
      <c r="L387" s="126"/>
      <c r="M387" s="96" t="s">
        <v>27</v>
      </c>
      <c r="N387" s="129" t="s">
        <v>1314</v>
      </c>
      <c r="O387" s="111">
        <v>288516</v>
      </c>
      <c r="P387" s="111">
        <v>288516</v>
      </c>
      <c r="Q387" s="111">
        <v>288516</v>
      </c>
      <c r="R387" s="111"/>
      <c r="S387" s="111"/>
      <c r="T387" s="111"/>
      <c r="U387" s="111"/>
      <c r="V387" s="129"/>
      <c r="W387" s="60">
        <v>1009800</v>
      </c>
      <c r="X387" s="111">
        <f t="shared" si="88"/>
        <v>1130976</v>
      </c>
      <c r="Y387" s="126"/>
      <c r="Z387" s="86">
        <v>2012</v>
      </c>
      <c r="AA387" s="279"/>
    </row>
    <row r="388" spans="2:28" s="145" customFormat="1" ht="48" customHeight="1" x14ac:dyDescent="0.25">
      <c r="B388" s="56" t="s">
        <v>791</v>
      </c>
      <c r="C388" s="56" t="s">
        <v>2</v>
      </c>
      <c r="D388" s="56" t="s">
        <v>416</v>
      </c>
      <c r="E388" s="56" t="s">
        <v>417</v>
      </c>
      <c r="F388" s="56" t="s">
        <v>417</v>
      </c>
      <c r="G388" s="56" t="s">
        <v>441</v>
      </c>
      <c r="H388" s="56" t="s">
        <v>95</v>
      </c>
      <c r="I388" s="83">
        <v>0</v>
      </c>
      <c r="J388" s="84" t="s">
        <v>1038</v>
      </c>
      <c r="K388" s="84" t="s">
        <v>442</v>
      </c>
      <c r="L388" s="126"/>
      <c r="M388" s="96" t="s">
        <v>27</v>
      </c>
      <c r="N388" s="129" t="s">
        <v>1314</v>
      </c>
      <c r="O388" s="111">
        <f>74579.15*12</f>
        <v>894949.79999999993</v>
      </c>
      <c r="P388" s="111">
        <f>74579.15*10</f>
        <v>745791.5</v>
      </c>
      <c r="Q388" s="111"/>
      <c r="R388" s="111"/>
      <c r="S388" s="111"/>
      <c r="T388" s="111"/>
      <c r="U388" s="111"/>
      <c r="V388" s="129"/>
      <c r="W388" s="60">
        <v>2461112.1</v>
      </c>
      <c r="X388" s="111">
        <f t="shared" si="88"/>
        <v>2756445.5520000001</v>
      </c>
      <c r="Y388" s="126"/>
      <c r="Z388" s="86">
        <v>2012</v>
      </c>
      <c r="AA388" s="279"/>
    </row>
    <row r="389" spans="2:28" s="145" customFormat="1" ht="48" customHeight="1" x14ac:dyDescent="0.25">
      <c r="B389" s="56" t="s">
        <v>792</v>
      </c>
      <c r="C389" s="56" t="s">
        <v>2</v>
      </c>
      <c r="D389" s="56" t="s">
        <v>443</v>
      </c>
      <c r="E389" s="56" t="s">
        <v>444</v>
      </c>
      <c r="F389" s="56" t="s">
        <v>445</v>
      </c>
      <c r="G389" s="56" t="s">
        <v>446</v>
      </c>
      <c r="H389" s="56" t="s">
        <v>3</v>
      </c>
      <c r="I389" s="83">
        <v>0</v>
      </c>
      <c r="J389" s="84" t="s">
        <v>1022</v>
      </c>
      <c r="K389" s="84" t="s">
        <v>447</v>
      </c>
      <c r="L389" s="126"/>
      <c r="M389" s="96" t="s">
        <v>250</v>
      </c>
      <c r="N389" s="129" t="s">
        <v>1314</v>
      </c>
      <c r="O389" s="111">
        <v>24948000</v>
      </c>
      <c r="P389" s="111">
        <v>24948000</v>
      </c>
      <c r="Q389" s="111">
        <v>24948000</v>
      </c>
      <c r="R389" s="111"/>
      <c r="S389" s="111"/>
      <c r="T389" s="111"/>
      <c r="U389" s="111"/>
      <c r="V389" s="129"/>
      <c r="W389" s="60">
        <v>83160000</v>
      </c>
      <c r="X389" s="111">
        <f t="shared" si="88"/>
        <v>93139200.000000015</v>
      </c>
      <c r="Y389" s="126"/>
      <c r="Z389" s="86">
        <v>2012</v>
      </c>
      <c r="AA389" s="279"/>
    </row>
    <row r="390" spans="2:28" s="125" customFormat="1" ht="48" customHeight="1" x14ac:dyDescent="0.25">
      <c r="B390" s="56" t="s">
        <v>793</v>
      </c>
      <c r="C390" s="56" t="s">
        <v>2</v>
      </c>
      <c r="D390" s="56" t="s">
        <v>448</v>
      </c>
      <c r="E390" s="56" t="s">
        <v>449</v>
      </c>
      <c r="F390" s="56" t="s">
        <v>449</v>
      </c>
      <c r="G390" s="56" t="s">
        <v>450</v>
      </c>
      <c r="H390" s="56" t="s">
        <v>3</v>
      </c>
      <c r="I390" s="83">
        <v>0</v>
      </c>
      <c r="J390" s="84" t="s">
        <v>1028</v>
      </c>
      <c r="K390" s="84" t="s">
        <v>14</v>
      </c>
      <c r="L390" s="126"/>
      <c r="M390" s="96" t="s">
        <v>27</v>
      </c>
      <c r="N390" s="126" t="s">
        <v>1314</v>
      </c>
      <c r="O390" s="111">
        <v>0</v>
      </c>
      <c r="P390" s="111">
        <v>0</v>
      </c>
      <c r="Q390" s="111">
        <v>0</v>
      </c>
      <c r="R390" s="111"/>
      <c r="S390" s="111"/>
      <c r="T390" s="111"/>
      <c r="U390" s="111"/>
      <c r="V390" s="129"/>
      <c r="W390" s="60">
        <f>O390+P390+Q390+R390+S390</f>
        <v>0</v>
      </c>
      <c r="X390" s="111">
        <f t="shared" si="88"/>
        <v>0</v>
      </c>
      <c r="Y390" s="126"/>
      <c r="Z390" s="86">
        <v>2012</v>
      </c>
      <c r="AA390" s="144" t="s">
        <v>3061</v>
      </c>
      <c r="AB390" s="145"/>
    </row>
    <row r="391" spans="2:28" s="125" customFormat="1" ht="48" customHeight="1" x14ac:dyDescent="0.25">
      <c r="B391" s="56" t="s">
        <v>3062</v>
      </c>
      <c r="C391" s="56" t="s">
        <v>2</v>
      </c>
      <c r="D391" s="56" t="s">
        <v>448</v>
      </c>
      <c r="E391" s="56" t="s">
        <v>449</v>
      </c>
      <c r="F391" s="56" t="s">
        <v>449</v>
      </c>
      <c r="G391" s="56" t="s">
        <v>450</v>
      </c>
      <c r="H391" s="56" t="s">
        <v>3</v>
      </c>
      <c r="I391" s="83">
        <v>0</v>
      </c>
      <c r="J391" s="84" t="s">
        <v>1028</v>
      </c>
      <c r="K391" s="84" t="s">
        <v>14</v>
      </c>
      <c r="L391" s="126"/>
      <c r="M391" s="96" t="s">
        <v>27</v>
      </c>
      <c r="N391" s="126" t="s">
        <v>1314</v>
      </c>
      <c r="O391" s="111">
        <v>4605248550</v>
      </c>
      <c r="P391" s="111">
        <v>5409126600</v>
      </c>
      <c r="Q391" s="111">
        <v>5965790774.3199997</v>
      </c>
      <c r="R391" s="111"/>
      <c r="S391" s="111"/>
      <c r="T391" s="111"/>
      <c r="U391" s="111"/>
      <c r="V391" s="129"/>
      <c r="W391" s="60">
        <f>O391+P391+Q391+R391+S391</f>
        <v>15980165924.32</v>
      </c>
      <c r="X391" s="111">
        <f t="shared" ref="X391" si="93">W391*1.12</f>
        <v>17897785835.2384</v>
      </c>
      <c r="Y391" s="126"/>
      <c r="Z391" s="86">
        <v>2012</v>
      </c>
      <c r="AA391" s="144"/>
      <c r="AB391" s="145"/>
    </row>
    <row r="392" spans="2:28" s="125" customFormat="1" ht="48" customHeight="1" x14ac:dyDescent="0.25">
      <c r="B392" s="56" t="s">
        <v>794</v>
      </c>
      <c r="C392" s="56" t="s">
        <v>2</v>
      </c>
      <c r="D392" s="56" t="s">
        <v>448</v>
      </c>
      <c r="E392" s="56" t="s">
        <v>449</v>
      </c>
      <c r="F392" s="56" t="s">
        <v>449</v>
      </c>
      <c r="G392" s="56" t="s">
        <v>451</v>
      </c>
      <c r="H392" s="56" t="s">
        <v>3</v>
      </c>
      <c r="I392" s="83">
        <v>0</v>
      </c>
      <c r="J392" s="84" t="s">
        <v>1030</v>
      </c>
      <c r="K392" s="84" t="s">
        <v>447</v>
      </c>
      <c r="L392" s="126"/>
      <c r="M392" s="96" t="s">
        <v>27</v>
      </c>
      <c r="N392" s="126" t="s">
        <v>1314</v>
      </c>
      <c r="O392" s="111">
        <v>45431496</v>
      </c>
      <c r="P392" s="111">
        <v>95015795</v>
      </c>
      <c r="Q392" s="111">
        <v>101196959</v>
      </c>
      <c r="R392" s="111">
        <v>52543458</v>
      </c>
      <c r="S392" s="111"/>
      <c r="T392" s="111"/>
      <c r="U392" s="111"/>
      <c r="V392" s="129"/>
      <c r="W392" s="60">
        <f>O392+P392+Q392+R392+S392</f>
        <v>294187708</v>
      </c>
      <c r="X392" s="111">
        <f t="shared" si="88"/>
        <v>329490232.96000004</v>
      </c>
      <c r="Y392" s="126"/>
      <c r="Z392" s="86">
        <v>2013</v>
      </c>
      <c r="AA392" s="144"/>
      <c r="AB392" s="145"/>
    </row>
    <row r="393" spans="2:28" s="125" customFormat="1" ht="48" customHeight="1" x14ac:dyDescent="0.25">
      <c r="B393" s="56" t="s">
        <v>795</v>
      </c>
      <c r="C393" s="56" t="s">
        <v>2</v>
      </c>
      <c r="D393" s="56" t="s">
        <v>452</v>
      </c>
      <c r="E393" s="56" t="s">
        <v>453</v>
      </c>
      <c r="F393" s="56" t="s">
        <v>453</v>
      </c>
      <c r="G393" s="56" t="s">
        <v>454</v>
      </c>
      <c r="H393" s="56" t="s">
        <v>3</v>
      </c>
      <c r="I393" s="83">
        <v>70</v>
      </c>
      <c r="J393" s="84" t="s">
        <v>1025</v>
      </c>
      <c r="K393" s="84" t="s">
        <v>378</v>
      </c>
      <c r="L393" s="126"/>
      <c r="M393" s="96" t="s">
        <v>424</v>
      </c>
      <c r="N393" s="126" t="s">
        <v>1314</v>
      </c>
      <c r="O393" s="111">
        <v>324270167.19999999</v>
      </c>
      <c r="P393" s="111">
        <v>602216024.79999995</v>
      </c>
      <c r="Q393" s="111"/>
      <c r="R393" s="111"/>
      <c r="S393" s="111"/>
      <c r="T393" s="111"/>
      <c r="U393" s="111"/>
      <c r="V393" s="129"/>
      <c r="W393" s="60">
        <f>O393+P393+Q393+R393+S393</f>
        <v>926486192</v>
      </c>
      <c r="X393" s="111">
        <f t="shared" si="88"/>
        <v>1037664535.0400001</v>
      </c>
      <c r="Y393" s="126"/>
      <c r="Z393" s="86">
        <v>2012</v>
      </c>
      <c r="AA393" s="144"/>
      <c r="AB393" s="145"/>
    </row>
    <row r="394" spans="2:28" s="125" customFormat="1" ht="48" customHeight="1" x14ac:dyDescent="0.25">
      <c r="B394" s="56" t="s">
        <v>796</v>
      </c>
      <c r="C394" s="56" t="s">
        <v>2</v>
      </c>
      <c r="D394" s="56" t="s">
        <v>452</v>
      </c>
      <c r="E394" s="56" t="s">
        <v>453</v>
      </c>
      <c r="F394" s="56" t="s">
        <v>453</v>
      </c>
      <c r="G394" s="56" t="s">
        <v>455</v>
      </c>
      <c r="H394" s="56" t="s">
        <v>3</v>
      </c>
      <c r="I394" s="83">
        <v>0</v>
      </c>
      <c r="J394" s="84" t="s">
        <v>1035</v>
      </c>
      <c r="K394" s="84" t="s">
        <v>456</v>
      </c>
      <c r="L394" s="126"/>
      <c r="M394" s="96" t="s">
        <v>424</v>
      </c>
      <c r="N394" s="126" t="s">
        <v>1314</v>
      </c>
      <c r="O394" s="111">
        <v>875004</v>
      </c>
      <c r="P394" s="111">
        <v>243162</v>
      </c>
      <c r="Q394" s="111"/>
      <c r="R394" s="111"/>
      <c r="S394" s="111"/>
      <c r="T394" s="111"/>
      <c r="U394" s="111"/>
      <c r="V394" s="129"/>
      <c r="W394" s="60">
        <f>P394+O394</f>
        <v>1118166</v>
      </c>
      <c r="X394" s="111">
        <f t="shared" si="88"/>
        <v>1252345.9200000002</v>
      </c>
      <c r="Y394" s="126"/>
      <c r="Z394" s="86">
        <v>2013</v>
      </c>
      <c r="AA394" s="144"/>
      <c r="AB394" s="145"/>
    </row>
    <row r="395" spans="2:28" s="125" customFormat="1" ht="48" customHeight="1" x14ac:dyDescent="0.25">
      <c r="B395" s="56" t="s">
        <v>797</v>
      </c>
      <c r="C395" s="56" t="s">
        <v>2</v>
      </c>
      <c r="D395" s="56" t="s">
        <v>452</v>
      </c>
      <c r="E395" s="56" t="s">
        <v>453</v>
      </c>
      <c r="F395" s="56" t="s">
        <v>453</v>
      </c>
      <c r="G395" s="56" t="s">
        <v>457</v>
      </c>
      <c r="H395" s="56" t="s">
        <v>3</v>
      </c>
      <c r="I395" s="83">
        <v>0</v>
      </c>
      <c r="J395" s="84" t="s">
        <v>1035</v>
      </c>
      <c r="K395" s="84" t="s">
        <v>458</v>
      </c>
      <c r="L395" s="126"/>
      <c r="M395" s="96" t="s">
        <v>424</v>
      </c>
      <c r="N395" s="126" t="s">
        <v>1314</v>
      </c>
      <c r="O395" s="111">
        <v>3228750</v>
      </c>
      <c r="P395" s="111">
        <v>3228750</v>
      </c>
      <c r="Q395" s="111"/>
      <c r="R395" s="111"/>
      <c r="S395" s="111"/>
      <c r="T395" s="111"/>
      <c r="U395" s="111"/>
      <c r="V395" s="129"/>
      <c r="W395" s="60">
        <f>P395+O395</f>
        <v>6457500</v>
      </c>
      <c r="X395" s="111">
        <f t="shared" si="88"/>
        <v>7232400.0000000009</v>
      </c>
      <c r="Y395" s="126"/>
      <c r="Z395" s="86">
        <v>2013</v>
      </c>
      <c r="AA395" s="144"/>
      <c r="AB395" s="145"/>
    </row>
    <row r="396" spans="2:28" s="125" customFormat="1" ht="48" customHeight="1" x14ac:dyDescent="0.25">
      <c r="B396" s="56" t="s">
        <v>798</v>
      </c>
      <c r="C396" s="56" t="s">
        <v>2</v>
      </c>
      <c r="D396" s="56" t="s">
        <v>452</v>
      </c>
      <c r="E396" s="56" t="s">
        <v>453</v>
      </c>
      <c r="F396" s="56" t="s">
        <v>453</v>
      </c>
      <c r="G396" s="56" t="s">
        <v>459</v>
      </c>
      <c r="H396" s="56" t="s">
        <v>3</v>
      </c>
      <c r="I396" s="83">
        <v>0</v>
      </c>
      <c r="J396" s="84" t="s">
        <v>1035</v>
      </c>
      <c r="K396" s="84" t="s">
        <v>458</v>
      </c>
      <c r="L396" s="126"/>
      <c r="M396" s="96" t="s">
        <v>424</v>
      </c>
      <c r="N396" s="126" t="s">
        <v>1314</v>
      </c>
      <c r="O396" s="111">
        <v>2152500</v>
      </c>
      <c r="P396" s="111">
        <v>2152500</v>
      </c>
      <c r="Q396" s="111"/>
      <c r="R396" s="111"/>
      <c r="S396" s="111"/>
      <c r="T396" s="111"/>
      <c r="U396" s="111"/>
      <c r="V396" s="129"/>
      <c r="W396" s="60">
        <f>P396+O396</f>
        <v>4305000</v>
      </c>
      <c r="X396" s="111">
        <f t="shared" si="88"/>
        <v>4821600</v>
      </c>
      <c r="Y396" s="126"/>
      <c r="Z396" s="86">
        <v>2013</v>
      </c>
      <c r="AA396" s="144"/>
      <c r="AB396" s="145"/>
    </row>
    <row r="397" spans="2:28" s="125" customFormat="1" ht="48" customHeight="1" x14ac:dyDescent="0.25">
      <c r="B397" s="56" t="s">
        <v>799</v>
      </c>
      <c r="C397" s="56" t="s">
        <v>2</v>
      </c>
      <c r="D397" s="56" t="s">
        <v>452</v>
      </c>
      <c r="E397" s="56" t="s">
        <v>453</v>
      </c>
      <c r="F397" s="56" t="s">
        <v>453</v>
      </c>
      <c r="G397" s="56" t="s">
        <v>460</v>
      </c>
      <c r="H397" s="56" t="s">
        <v>3</v>
      </c>
      <c r="I397" s="83">
        <v>100</v>
      </c>
      <c r="J397" s="84" t="s">
        <v>1039</v>
      </c>
      <c r="K397" s="33" t="s">
        <v>41</v>
      </c>
      <c r="L397" s="126"/>
      <c r="M397" s="96" t="s">
        <v>331</v>
      </c>
      <c r="N397" s="126" t="s">
        <v>1314</v>
      </c>
      <c r="O397" s="111">
        <v>3588000</v>
      </c>
      <c r="P397" s="111">
        <v>3588000</v>
      </c>
      <c r="Q397" s="111"/>
      <c r="R397" s="111"/>
      <c r="S397" s="111"/>
      <c r="T397" s="111"/>
      <c r="U397" s="111"/>
      <c r="V397" s="129"/>
      <c r="W397" s="60">
        <v>7176000</v>
      </c>
      <c r="X397" s="111">
        <f t="shared" si="88"/>
        <v>8037120.0000000009</v>
      </c>
      <c r="Y397" s="126"/>
      <c r="Z397" s="86">
        <v>2013</v>
      </c>
      <c r="AA397" s="144"/>
      <c r="AB397" s="145"/>
    </row>
    <row r="398" spans="2:28" s="125" customFormat="1" ht="48" customHeight="1" x14ac:dyDescent="0.25">
      <c r="B398" s="56" t="s">
        <v>800</v>
      </c>
      <c r="C398" s="56" t="s">
        <v>2</v>
      </c>
      <c r="D398" s="56" t="s">
        <v>452</v>
      </c>
      <c r="E398" s="56" t="s">
        <v>453</v>
      </c>
      <c r="F398" s="56" t="s">
        <v>453</v>
      </c>
      <c r="G398" s="56" t="s">
        <v>461</v>
      </c>
      <c r="H398" s="56" t="s">
        <v>3</v>
      </c>
      <c r="I398" s="83">
        <v>100</v>
      </c>
      <c r="J398" s="84" t="s">
        <v>1039</v>
      </c>
      <c r="K398" s="33" t="s">
        <v>41</v>
      </c>
      <c r="L398" s="126"/>
      <c r="M398" s="96" t="s">
        <v>331</v>
      </c>
      <c r="N398" s="126" t="s">
        <v>1314</v>
      </c>
      <c r="O398" s="111">
        <v>1131000</v>
      </c>
      <c r="P398" s="111">
        <v>1131000</v>
      </c>
      <c r="Q398" s="111"/>
      <c r="R398" s="111"/>
      <c r="S398" s="111"/>
      <c r="T398" s="111"/>
      <c r="U398" s="111"/>
      <c r="V398" s="129"/>
      <c r="W398" s="60">
        <v>2262000</v>
      </c>
      <c r="X398" s="111">
        <f t="shared" si="88"/>
        <v>2533440.0000000005</v>
      </c>
      <c r="Y398" s="126"/>
      <c r="Z398" s="86">
        <v>2013</v>
      </c>
      <c r="AA398" s="144"/>
      <c r="AB398" s="145"/>
    </row>
    <row r="399" spans="2:28" s="125" customFormat="1" ht="48" customHeight="1" x14ac:dyDescent="0.25">
      <c r="B399" s="56" t="s">
        <v>801</v>
      </c>
      <c r="C399" s="56" t="s">
        <v>2</v>
      </c>
      <c r="D399" s="56" t="s">
        <v>452</v>
      </c>
      <c r="E399" s="56" t="s">
        <v>453</v>
      </c>
      <c r="F399" s="56" t="s">
        <v>453</v>
      </c>
      <c r="G399" s="56" t="s">
        <v>462</v>
      </c>
      <c r="H399" s="56" t="s">
        <v>3</v>
      </c>
      <c r="I399" s="83">
        <v>100</v>
      </c>
      <c r="J399" s="84" t="s">
        <v>1039</v>
      </c>
      <c r="K399" s="33" t="s">
        <v>41</v>
      </c>
      <c r="L399" s="126"/>
      <c r="M399" s="96" t="s">
        <v>331</v>
      </c>
      <c r="N399" s="126" t="s">
        <v>1314</v>
      </c>
      <c r="O399" s="111">
        <v>1956240</v>
      </c>
      <c r="P399" s="111">
        <v>1956240</v>
      </c>
      <c r="Q399" s="111"/>
      <c r="R399" s="111"/>
      <c r="S399" s="111"/>
      <c r="T399" s="111"/>
      <c r="U399" s="111"/>
      <c r="V399" s="129"/>
      <c r="W399" s="60">
        <v>3912480</v>
      </c>
      <c r="X399" s="111">
        <f t="shared" si="88"/>
        <v>4381977.6000000006</v>
      </c>
      <c r="Y399" s="126"/>
      <c r="Z399" s="86">
        <v>2013</v>
      </c>
      <c r="AA399" s="144"/>
      <c r="AB399" s="145"/>
    </row>
    <row r="400" spans="2:28" s="125" customFormat="1" ht="48" customHeight="1" x14ac:dyDescent="0.25">
      <c r="B400" s="56" t="s">
        <v>802</v>
      </c>
      <c r="C400" s="56" t="s">
        <v>2</v>
      </c>
      <c r="D400" s="56" t="s">
        <v>452</v>
      </c>
      <c r="E400" s="56" t="s">
        <v>453</v>
      </c>
      <c r="F400" s="56" t="s">
        <v>453</v>
      </c>
      <c r="G400" s="56" t="s">
        <v>463</v>
      </c>
      <c r="H400" s="56" t="s">
        <v>3</v>
      </c>
      <c r="I400" s="83">
        <v>100</v>
      </c>
      <c r="J400" s="84" t="s">
        <v>1039</v>
      </c>
      <c r="K400" s="33" t="s">
        <v>41</v>
      </c>
      <c r="L400" s="126"/>
      <c r="M400" s="96" t="s">
        <v>331</v>
      </c>
      <c r="N400" s="126" t="s">
        <v>1314</v>
      </c>
      <c r="O400" s="111">
        <v>737500</v>
      </c>
      <c r="P400" s="111">
        <v>737500</v>
      </c>
      <c r="Q400" s="111"/>
      <c r="R400" s="111"/>
      <c r="S400" s="111"/>
      <c r="T400" s="111"/>
      <c r="U400" s="111"/>
      <c r="V400" s="129"/>
      <c r="W400" s="60">
        <v>1475000</v>
      </c>
      <c r="X400" s="111">
        <f t="shared" si="88"/>
        <v>1652000.0000000002</v>
      </c>
      <c r="Y400" s="126"/>
      <c r="Z400" s="86">
        <v>2013</v>
      </c>
      <c r="AA400" s="144"/>
      <c r="AB400" s="145"/>
    </row>
    <row r="401" spans="2:28" s="125" customFormat="1" ht="48" customHeight="1" x14ac:dyDescent="0.25">
      <c r="B401" s="56" t="s">
        <v>803</v>
      </c>
      <c r="C401" s="56" t="s">
        <v>2</v>
      </c>
      <c r="D401" s="56" t="s">
        <v>452</v>
      </c>
      <c r="E401" s="56" t="s">
        <v>453</v>
      </c>
      <c r="F401" s="56" t="s">
        <v>453</v>
      </c>
      <c r="G401" s="56" t="s">
        <v>464</v>
      </c>
      <c r="H401" s="56" t="s">
        <v>3</v>
      </c>
      <c r="I401" s="83">
        <v>100</v>
      </c>
      <c r="J401" s="84" t="s">
        <v>1039</v>
      </c>
      <c r="K401" s="33" t="s">
        <v>41</v>
      </c>
      <c r="L401" s="126"/>
      <c r="M401" s="96" t="s">
        <v>331</v>
      </c>
      <c r="N401" s="126" t="s">
        <v>1314</v>
      </c>
      <c r="O401" s="111">
        <v>1521000</v>
      </c>
      <c r="P401" s="111">
        <v>1521000</v>
      </c>
      <c r="Q401" s="111"/>
      <c r="R401" s="111"/>
      <c r="S401" s="111"/>
      <c r="T401" s="111"/>
      <c r="U401" s="111"/>
      <c r="V401" s="129"/>
      <c r="W401" s="60">
        <v>3042000</v>
      </c>
      <c r="X401" s="111">
        <f t="shared" si="88"/>
        <v>3407040.0000000005</v>
      </c>
      <c r="Y401" s="126"/>
      <c r="Z401" s="86">
        <v>2013</v>
      </c>
      <c r="AA401" s="144"/>
      <c r="AB401" s="145"/>
    </row>
    <row r="402" spans="2:28" s="125" customFormat="1" ht="48" customHeight="1" x14ac:dyDescent="0.25">
      <c r="B402" s="56" t="s">
        <v>804</v>
      </c>
      <c r="C402" s="56" t="s">
        <v>2</v>
      </c>
      <c r="D402" s="56" t="s">
        <v>452</v>
      </c>
      <c r="E402" s="56" t="s">
        <v>453</v>
      </c>
      <c r="F402" s="56" t="s">
        <v>453</v>
      </c>
      <c r="G402" s="56" t="s">
        <v>465</v>
      </c>
      <c r="H402" s="56" t="s">
        <v>3</v>
      </c>
      <c r="I402" s="83">
        <v>100</v>
      </c>
      <c r="J402" s="84" t="s">
        <v>1039</v>
      </c>
      <c r="K402" s="33" t="s">
        <v>41</v>
      </c>
      <c r="L402" s="126"/>
      <c r="M402" s="96" t="s">
        <v>331</v>
      </c>
      <c r="N402" s="126" t="s">
        <v>1314</v>
      </c>
      <c r="O402" s="111">
        <v>472000</v>
      </c>
      <c r="P402" s="111">
        <v>472000</v>
      </c>
      <c r="Q402" s="111"/>
      <c r="R402" s="111"/>
      <c r="S402" s="111"/>
      <c r="T402" s="111"/>
      <c r="U402" s="111"/>
      <c r="V402" s="129"/>
      <c r="W402" s="60">
        <v>944000</v>
      </c>
      <c r="X402" s="111">
        <f t="shared" si="88"/>
        <v>1057280</v>
      </c>
      <c r="Y402" s="126"/>
      <c r="Z402" s="86">
        <v>2013</v>
      </c>
      <c r="AA402" s="144"/>
      <c r="AB402" s="145"/>
    </row>
    <row r="403" spans="2:28" s="125" customFormat="1" ht="48" customHeight="1" x14ac:dyDescent="0.25">
      <c r="B403" s="56" t="s">
        <v>805</v>
      </c>
      <c r="C403" s="56" t="s">
        <v>2</v>
      </c>
      <c r="D403" s="56" t="s">
        <v>452</v>
      </c>
      <c r="E403" s="56" t="s">
        <v>453</v>
      </c>
      <c r="F403" s="56" t="s">
        <v>453</v>
      </c>
      <c r="G403" s="56" t="s">
        <v>466</v>
      </c>
      <c r="H403" s="56" t="s">
        <v>3</v>
      </c>
      <c r="I403" s="83">
        <v>100</v>
      </c>
      <c r="J403" s="84" t="s">
        <v>1039</v>
      </c>
      <c r="K403" s="84" t="s">
        <v>467</v>
      </c>
      <c r="L403" s="126"/>
      <c r="M403" s="96" t="s">
        <v>331</v>
      </c>
      <c r="N403" s="126" t="s">
        <v>1314</v>
      </c>
      <c r="O403" s="111">
        <v>2415000</v>
      </c>
      <c r="P403" s="111">
        <v>2415000</v>
      </c>
      <c r="Q403" s="111"/>
      <c r="R403" s="111"/>
      <c r="S403" s="111"/>
      <c r="T403" s="111"/>
      <c r="U403" s="111"/>
      <c r="V403" s="129"/>
      <c r="W403" s="60">
        <v>4830000</v>
      </c>
      <c r="X403" s="111">
        <f t="shared" si="88"/>
        <v>5409600.0000000009</v>
      </c>
      <c r="Y403" s="126"/>
      <c r="Z403" s="86">
        <v>2013</v>
      </c>
      <c r="AA403" s="144"/>
      <c r="AB403" s="145"/>
    </row>
    <row r="404" spans="2:28" s="125" customFormat="1" ht="48" customHeight="1" x14ac:dyDescent="0.25">
      <c r="B404" s="56" t="s">
        <v>806</v>
      </c>
      <c r="C404" s="56" t="s">
        <v>2</v>
      </c>
      <c r="D404" s="56" t="s">
        <v>452</v>
      </c>
      <c r="E404" s="56" t="s">
        <v>453</v>
      </c>
      <c r="F404" s="56" t="s">
        <v>453</v>
      </c>
      <c r="G404" s="56" t="s">
        <v>468</v>
      </c>
      <c r="H404" s="56" t="s">
        <v>3</v>
      </c>
      <c r="I404" s="83">
        <v>100</v>
      </c>
      <c r="J404" s="84" t="s">
        <v>1039</v>
      </c>
      <c r="K404" s="84" t="s">
        <v>467</v>
      </c>
      <c r="L404" s="126"/>
      <c r="M404" s="96" t="s">
        <v>331</v>
      </c>
      <c r="N404" s="126" t="s">
        <v>1314</v>
      </c>
      <c r="O404" s="111">
        <v>768500</v>
      </c>
      <c r="P404" s="111">
        <v>768500</v>
      </c>
      <c r="Q404" s="111"/>
      <c r="R404" s="111"/>
      <c r="S404" s="111"/>
      <c r="T404" s="111"/>
      <c r="U404" s="111"/>
      <c r="V404" s="129"/>
      <c r="W404" s="60">
        <v>1537000</v>
      </c>
      <c r="X404" s="111">
        <f t="shared" si="88"/>
        <v>1721440.0000000002</v>
      </c>
      <c r="Y404" s="126"/>
      <c r="Z404" s="86">
        <v>2013</v>
      </c>
      <c r="AA404" s="144"/>
      <c r="AB404" s="145"/>
    </row>
    <row r="405" spans="2:28" s="125" customFormat="1" ht="48" customHeight="1" x14ac:dyDescent="0.25">
      <c r="B405" s="56" t="s">
        <v>807</v>
      </c>
      <c r="C405" s="56" t="s">
        <v>2</v>
      </c>
      <c r="D405" s="56" t="s">
        <v>452</v>
      </c>
      <c r="E405" s="56" t="s">
        <v>453</v>
      </c>
      <c r="F405" s="56" t="s">
        <v>453</v>
      </c>
      <c r="G405" s="56" t="s">
        <v>469</v>
      </c>
      <c r="H405" s="56" t="s">
        <v>3</v>
      </c>
      <c r="I405" s="83">
        <v>100</v>
      </c>
      <c r="J405" s="84" t="s">
        <v>1039</v>
      </c>
      <c r="K405" s="84" t="s">
        <v>467</v>
      </c>
      <c r="L405" s="126"/>
      <c r="M405" s="96" t="s">
        <v>331</v>
      </c>
      <c r="N405" s="126" t="s">
        <v>1314</v>
      </c>
      <c r="O405" s="111">
        <v>1061720</v>
      </c>
      <c r="P405" s="111">
        <v>1061720</v>
      </c>
      <c r="Q405" s="111"/>
      <c r="R405" s="111"/>
      <c r="S405" s="111"/>
      <c r="T405" s="111"/>
      <c r="U405" s="111"/>
      <c r="V405" s="129"/>
      <c r="W405" s="60">
        <v>2123440</v>
      </c>
      <c r="X405" s="111">
        <f t="shared" si="88"/>
        <v>2378252.8000000003</v>
      </c>
      <c r="Y405" s="126"/>
      <c r="Z405" s="86">
        <v>2013</v>
      </c>
      <c r="AA405" s="144"/>
      <c r="AB405" s="145"/>
    </row>
    <row r="406" spans="2:28" s="125" customFormat="1" ht="48" customHeight="1" x14ac:dyDescent="0.25">
      <c r="B406" s="56" t="s">
        <v>808</v>
      </c>
      <c r="C406" s="56" t="s">
        <v>2</v>
      </c>
      <c r="D406" s="56" t="s">
        <v>452</v>
      </c>
      <c r="E406" s="56" t="s">
        <v>453</v>
      </c>
      <c r="F406" s="56" t="s">
        <v>453</v>
      </c>
      <c r="G406" s="56" t="s">
        <v>470</v>
      </c>
      <c r="H406" s="56" t="s">
        <v>3</v>
      </c>
      <c r="I406" s="83">
        <v>100</v>
      </c>
      <c r="J406" s="84" t="s">
        <v>1039</v>
      </c>
      <c r="K406" s="84" t="s">
        <v>467</v>
      </c>
      <c r="L406" s="126"/>
      <c r="M406" s="96" t="s">
        <v>331</v>
      </c>
      <c r="N406" s="126" t="s">
        <v>1314</v>
      </c>
      <c r="O406" s="111">
        <v>400000</v>
      </c>
      <c r="P406" s="111">
        <v>400000</v>
      </c>
      <c r="Q406" s="111"/>
      <c r="R406" s="111"/>
      <c r="S406" s="111"/>
      <c r="T406" s="111"/>
      <c r="U406" s="111"/>
      <c r="V406" s="129"/>
      <c r="W406" s="60">
        <v>800000</v>
      </c>
      <c r="X406" s="111">
        <f t="shared" si="88"/>
        <v>896000.00000000012</v>
      </c>
      <c r="Y406" s="126"/>
      <c r="Z406" s="86">
        <v>2013</v>
      </c>
      <c r="AA406" s="144"/>
      <c r="AB406" s="145"/>
    </row>
    <row r="407" spans="2:28" s="145" customFormat="1" ht="48" customHeight="1" x14ac:dyDescent="0.25">
      <c r="B407" s="56" t="s">
        <v>809</v>
      </c>
      <c r="C407" s="56" t="s">
        <v>2</v>
      </c>
      <c r="D407" s="56" t="s">
        <v>452</v>
      </c>
      <c r="E407" s="56" t="s">
        <v>453</v>
      </c>
      <c r="F407" s="56" t="s">
        <v>453</v>
      </c>
      <c r="G407" s="56" t="s">
        <v>471</v>
      </c>
      <c r="H407" s="56" t="s">
        <v>3</v>
      </c>
      <c r="I407" s="83">
        <v>0</v>
      </c>
      <c r="J407" s="84" t="s">
        <v>472</v>
      </c>
      <c r="K407" s="84" t="s">
        <v>473</v>
      </c>
      <c r="L407" s="126"/>
      <c r="M407" s="96" t="s">
        <v>331</v>
      </c>
      <c r="N407" s="126" t="s">
        <v>1314</v>
      </c>
      <c r="O407" s="111">
        <v>21101500</v>
      </c>
      <c r="P407" s="111">
        <v>27118504</v>
      </c>
      <c r="Q407" s="111"/>
      <c r="R407" s="111"/>
      <c r="S407" s="111"/>
      <c r="T407" s="111"/>
      <c r="U407" s="111"/>
      <c r="V407" s="308"/>
      <c r="W407" s="60">
        <v>48220004</v>
      </c>
      <c r="X407" s="111">
        <f t="shared" si="88"/>
        <v>54006404.480000004</v>
      </c>
      <c r="Y407" s="126"/>
      <c r="Z407" s="86">
        <v>2013</v>
      </c>
      <c r="AA407" s="279"/>
    </row>
    <row r="408" spans="2:28" s="125" customFormat="1" ht="48" customHeight="1" x14ac:dyDescent="0.25">
      <c r="B408" s="56" t="s">
        <v>810</v>
      </c>
      <c r="C408" s="56" t="s">
        <v>2</v>
      </c>
      <c r="D408" s="56" t="s">
        <v>452</v>
      </c>
      <c r="E408" s="56" t="s">
        <v>453</v>
      </c>
      <c r="F408" s="56" t="s">
        <v>453</v>
      </c>
      <c r="G408" s="56" t="s">
        <v>474</v>
      </c>
      <c r="H408" s="56" t="s">
        <v>3</v>
      </c>
      <c r="I408" s="83">
        <v>0</v>
      </c>
      <c r="J408" s="84" t="s">
        <v>475</v>
      </c>
      <c r="K408" s="84" t="s">
        <v>476</v>
      </c>
      <c r="L408" s="126"/>
      <c r="M408" s="96" t="s">
        <v>331</v>
      </c>
      <c r="N408" s="126" t="s">
        <v>1314</v>
      </c>
      <c r="O408" s="111">
        <v>2359000</v>
      </c>
      <c r="P408" s="111">
        <v>2359000</v>
      </c>
      <c r="Q408" s="111"/>
      <c r="R408" s="111"/>
      <c r="S408" s="111"/>
      <c r="T408" s="111"/>
      <c r="U408" s="111"/>
      <c r="V408" s="129"/>
      <c r="W408" s="60">
        <v>4718000</v>
      </c>
      <c r="X408" s="111">
        <f t="shared" si="88"/>
        <v>5284160.0000000009</v>
      </c>
      <c r="Y408" s="126"/>
      <c r="Z408" s="86">
        <v>2013</v>
      </c>
      <c r="AA408" s="144"/>
      <c r="AB408" s="145"/>
    </row>
    <row r="409" spans="2:28" s="125" customFormat="1" ht="48" customHeight="1" x14ac:dyDescent="0.25">
      <c r="B409" s="56" t="s">
        <v>811</v>
      </c>
      <c r="C409" s="56" t="s">
        <v>2</v>
      </c>
      <c r="D409" s="56" t="s">
        <v>452</v>
      </c>
      <c r="E409" s="56" t="s">
        <v>453</v>
      </c>
      <c r="F409" s="56" t="s">
        <v>453</v>
      </c>
      <c r="G409" s="56" t="s">
        <v>477</v>
      </c>
      <c r="H409" s="56" t="s">
        <v>3</v>
      </c>
      <c r="I409" s="83">
        <v>0</v>
      </c>
      <c r="J409" s="84" t="s">
        <v>475</v>
      </c>
      <c r="K409" s="84" t="s">
        <v>478</v>
      </c>
      <c r="L409" s="126"/>
      <c r="M409" s="96" t="s">
        <v>331</v>
      </c>
      <c r="N409" s="126" t="s">
        <v>1314</v>
      </c>
      <c r="O409" s="111">
        <v>8847000</v>
      </c>
      <c r="P409" s="111">
        <v>29383000</v>
      </c>
      <c r="Q409" s="111">
        <v>14850000</v>
      </c>
      <c r="R409" s="111"/>
      <c r="S409" s="111"/>
      <c r="T409" s="111"/>
      <c r="U409" s="111"/>
      <c r="V409" s="129"/>
      <c r="W409" s="60">
        <v>53080000</v>
      </c>
      <c r="X409" s="111">
        <f t="shared" si="88"/>
        <v>59449600.000000007</v>
      </c>
      <c r="Y409" s="126"/>
      <c r="Z409" s="86">
        <v>2013</v>
      </c>
      <c r="AA409" s="144"/>
      <c r="AB409" s="145"/>
    </row>
    <row r="410" spans="2:28" s="125" customFormat="1" ht="48" customHeight="1" x14ac:dyDescent="0.25">
      <c r="B410" s="56" t="s">
        <v>812</v>
      </c>
      <c r="C410" s="56" t="s">
        <v>2</v>
      </c>
      <c r="D410" s="56" t="s">
        <v>479</v>
      </c>
      <c r="E410" s="56" t="s">
        <v>480</v>
      </c>
      <c r="F410" s="56" t="s">
        <v>481</v>
      </c>
      <c r="G410" s="56" t="s">
        <v>482</v>
      </c>
      <c r="H410" s="56" t="s">
        <v>95</v>
      </c>
      <c r="I410" s="83">
        <v>0</v>
      </c>
      <c r="J410" s="84" t="s">
        <v>1033</v>
      </c>
      <c r="K410" s="84" t="s">
        <v>483</v>
      </c>
      <c r="L410" s="126"/>
      <c r="M410" s="96" t="s">
        <v>484</v>
      </c>
      <c r="N410" s="126" t="s">
        <v>1314</v>
      </c>
      <c r="O410" s="111">
        <v>7425000</v>
      </c>
      <c r="P410" s="111">
        <v>7425000</v>
      </c>
      <c r="Q410" s="111">
        <v>7425000</v>
      </c>
      <c r="R410" s="111"/>
      <c r="S410" s="111"/>
      <c r="T410" s="111"/>
      <c r="U410" s="111"/>
      <c r="V410" s="129"/>
      <c r="W410" s="60">
        <f>O410+P410+Q410+R410+S410</f>
        <v>22275000</v>
      </c>
      <c r="X410" s="111">
        <f t="shared" si="88"/>
        <v>24948000.000000004</v>
      </c>
      <c r="Y410" s="126"/>
      <c r="Z410" s="86">
        <v>2013</v>
      </c>
      <c r="AA410" s="144"/>
      <c r="AB410" s="145"/>
    </row>
    <row r="411" spans="2:28" s="125" customFormat="1" ht="48" customHeight="1" x14ac:dyDescent="0.25">
      <c r="B411" s="56" t="s">
        <v>813</v>
      </c>
      <c r="C411" s="56" t="s">
        <v>2</v>
      </c>
      <c r="D411" s="56" t="s">
        <v>479</v>
      </c>
      <c r="E411" s="56" t="s">
        <v>480</v>
      </c>
      <c r="F411" s="56" t="s">
        <v>481</v>
      </c>
      <c r="G411" s="56" t="s">
        <v>485</v>
      </c>
      <c r="H411" s="56" t="s">
        <v>95</v>
      </c>
      <c r="I411" s="83">
        <v>0</v>
      </c>
      <c r="J411" s="84" t="s">
        <v>1022</v>
      </c>
      <c r="K411" s="84" t="s">
        <v>486</v>
      </c>
      <c r="L411" s="126"/>
      <c r="M411" s="96" t="s">
        <v>484</v>
      </c>
      <c r="N411" s="126" t="s">
        <v>1314</v>
      </c>
      <c r="O411" s="111">
        <v>7147000</v>
      </c>
      <c r="P411" s="111">
        <v>28590000</v>
      </c>
      <c r="Q411" s="111"/>
      <c r="R411" s="111"/>
      <c r="S411" s="111"/>
      <c r="T411" s="111"/>
      <c r="U411" s="111"/>
      <c r="V411" s="129"/>
      <c r="W411" s="60">
        <f>O411+P411+Q411+R411+S411</f>
        <v>35737000</v>
      </c>
      <c r="X411" s="111">
        <f t="shared" si="88"/>
        <v>40025440.000000007</v>
      </c>
      <c r="Y411" s="126"/>
      <c r="Z411" s="86">
        <v>2013</v>
      </c>
      <c r="AA411" s="144"/>
      <c r="AB411" s="145"/>
    </row>
    <row r="412" spans="2:28" s="125" customFormat="1" ht="48" customHeight="1" x14ac:dyDescent="0.25">
      <c r="B412" s="56" t="s">
        <v>814</v>
      </c>
      <c r="C412" s="56" t="s">
        <v>2</v>
      </c>
      <c r="D412" s="56" t="s">
        <v>487</v>
      </c>
      <c r="E412" s="56" t="s">
        <v>480</v>
      </c>
      <c r="F412" s="56" t="s">
        <v>481</v>
      </c>
      <c r="G412" s="56" t="s">
        <v>488</v>
      </c>
      <c r="H412" s="56" t="s">
        <v>95</v>
      </c>
      <c r="I412" s="83">
        <v>0</v>
      </c>
      <c r="J412" s="84" t="s">
        <v>1029</v>
      </c>
      <c r="K412" s="84" t="s">
        <v>313</v>
      </c>
      <c r="L412" s="126"/>
      <c r="M412" s="96" t="s">
        <v>484</v>
      </c>
      <c r="N412" s="126" t="s">
        <v>1314</v>
      </c>
      <c r="O412" s="111">
        <v>1657160</v>
      </c>
      <c r="P412" s="111">
        <v>19886040</v>
      </c>
      <c r="Q412" s="111"/>
      <c r="R412" s="111"/>
      <c r="S412" s="111"/>
      <c r="T412" s="111"/>
      <c r="U412" s="111"/>
      <c r="V412" s="129"/>
      <c r="W412" s="60">
        <f>O412+P412+Q412+R412+S412</f>
        <v>21543200</v>
      </c>
      <c r="X412" s="111">
        <f t="shared" si="88"/>
        <v>24128384.000000004</v>
      </c>
      <c r="Y412" s="126"/>
      <c r="Z412" s="86">
        <v>2013</v>
      </c>
      <c r="AA412" s="144"/>
      <c r="AB412" s="145"/>
    </row>
    <row r="413" spans="2:28" s="125" customFormat="1" ht="48" customHeight="1" x14ac:dyDescent="0.25">
      <c r="B413" s="56" t="s">
        <v>815</v>
      </c>
      <c r="C413" s="56" t="s">
        <v>2</v>
      </c>
      <c r="D413" s="56" t="s">
        <v>489</v>
      </c>
      <c r="E413" s="56" t="s">
        <v>490</v>
      </c>
      <c r="F413" s="56" t="s">
        <v>490</v>
      </c>
      <c r="G413" s="56" t="s">
        <v>491</v>
      </c>
      <c r="H413" s="56" t="s">
        <v>3</v>
      </c>
      <c r="I413" s="83">
        <v>0</v>
      </c>
      <c r="J413" s="84" t="s">
        <v>1039</v>
      </c>
      <c r="K413" s="84" t="s">
        <v>378</v>
      </c>
      <c r="L413" s="126"/>
      <c r="M413" s="96" t="s">
        <v>492</v>
      </c>
      <c r="N413" s="129" t="s">
        <v>1314</v>
      </c>
      <c r="O413" s="111">
        <v>6840000</v>
      </c>
      <c r="P413" s="111">
        <v>13680000</v>
      </c>
      <c r="Q413" s="111">
        <v>15960000</v>
      </c>
      <c r="R413" s="111">
        <v>9120000</v>
      </c>
      <c r="S413" s="111"/>
      <c r="T413" s="111"/>
      <c r="U413" s="111"/>
      <c r="V413" s="129"/>
      <c r="W413" s="60">
        <f>O413+P413+Q413+R413</f>
        <v>45600000</v>
      </c>
      <c r="X413" s="111">
        <f t="shared" si="88"/>
        <v>51072000.000000007</v>
      </c>
      <c r="Y413" s="126"/>
      <c r="Z413" s="86">
        <v>2013</v>
      </c>
      <c r="AA413" s="144"/>
      <c r="AB413" s="145"/>
    </row>
    <row r="414" spans="2:28" s="125" customFormat="1" ht="48" customHeight="1" x14ac:dyDescent="0.25">
      <c r="B414" s="56" t="s">
        <v>816</v>
      </c>
      <c r="C414" s="56" t="s">
        <v>2</v>
      </c>
      <c r="D414" s="56" t="s">
        <v>452</v>
      </c>
      <c r="E414" s="56" t="s">
        <v>453</v>
      </c>
      <c r="F414" s="56" t="s">
        <v>453</v>
      </c>
      <c r="G414" s="56" t="s">
        <v>493</v>
      </c>
      <c r="H414" s="56" t="s">
        <v>95</v>
      </c>
      <c r="I414" s="83">
        <v>0</v>
      </c>
      <c r="J414" s="84" t="s">
        <v>1024</v>
      </c>
      <c r="K414" s="84" t="s">
        <v>494</v>
      </c>
      <c r="L414" s="126"/>
      <c r="M414" s="96" t="s">
        <v>495</v>
      </c>
      <c r="N414" s="129" t="s">
        <v>1314</v>
      </c>
      <c r="O414" s="111">
        <v>8255300</v>
      </c>
      <c r="P414" s="111">
        <v>16607200</v>
      </c>
      <c r="Q414" s="111"/>
      <c r="R414" s="111"/>
      <c r="S414" s="111"/>
      <c r="T414" s="111"/>
      <c r="U414" s="111"/>
      <c r="V414" s="129"/>
      <c r="W414" s="60">
        <v>24862500</v>
      </c>
      <c r="X414" s="111">
        <f t="shared" si="88"/>
        <v>27846000.000000004</v>
      </c>
      <c r="Y414" s="126"/>
      <c r="Z414" s="86">
        <v>2013</v>
      </c>
      <c r="AA414" s="144"/>
      <c r="AB414" s="145"/>
    </row>
    <row r="415" spans="2:28" s="125" customFormat="1" ht="48" customHeight="1" x14ac:dyDescent="0.25">
      <c r="B415" s="56" t="s">
        <v>817</v>
      </c>
      <c r="C415" s="56" t="s">
        <v>2</v>
      </c>
      <c r="D415" s="56" t="s">
        <v>496</v>
      </c>
      <c r="E415" s="56" t="s">
        <v>497</v>
      </c>
      <c r="F415" s="56" t="s">
        <v>498</v>
      </c>
      <c r="G415" s="56" t="s">
        <v>499</v>
      </c>
      <c r="H415" s="56" t="s">
        <v>95</v>
      </c>
      <c r="I415" s="83">
        <v>0</v>
      </c>
      <c r="J415" s="84" t="s">
        <v>500</v>
      </c>
      <c r="K415" s="84" t="s">
        <v>501</v>
      </c>
      <c r="L415" s="126"/>
      <c r="M415" s="96" t="s">
        <v>495</v>
      </c>
      <c r="N415" s="129" t="s">
        <v>1314</v>
      </c>
      <c r="O415" s="111">
        <v>15400000</v>
      </c>
      <c r="P415" s="111">
        <v>25000000</v>
      </c>
      <c r="Q415" s="111">
        <v>625000</v>
      </c>
      <c r="R415" s="111"/>
      <c r="S415" s="111"/>
      <c r="T415" s="111"/>
      <c r="U415" s="111"/>
      <c r="V415" s="129"/>
      <c r="W415" s="60">
        <f>SUM(O415:S415)</f>
        <v>41025000</v>
      </c>
      <c r="X415" s="111">
        <f t="shared" si="88"/>
        <v>45948000.000000007</v>
      </c>
      <c r="Y415" s="126"/>
      <c r="Z415" s="86">
        <v>2013</v>
      </c>
      <c r="AA415" s="144"/>
      <c r="AB415" s="145"/>
    </row>
    <row r="416" spans="2:28" s="125" customFormat="1" ht="48" customHeight="1" x14ac:dyDescent="0.25">
      <c r="B416" s="56" t="s">
        <v>818</v>
      </c>
      <c r="C416" s="56" t="s">
        <v>2</v>
      </c>
      <c r="D416" s="56" t="s">
        <v>972</v>
      </c>
      <c r="E416" s="56" t="s">
        <v>973</v>
      </c>
      <c r="F416" s="56" t="s">
        <v>973</v>
      </c>
      <c r="G416" s="56" t="s">
        <v>502</v>
      </c>
      <c r="H416" s="56" t="s">
        <v>3</v>
      </c>
      <c r="I416" s="83">
        <v>0</v>
      </c>
      <c r="J416" s="84" t="s">
        <v>503</v>
      </c>
      <c r="K416" s="84" t="s">
        <v>373</v>
      </c>
      <c r="L416" s="126"/>
      <c r="M416" s="96" t="s">
        <v>504</v>
      </c>
      <c r="N416" s="129" t="s">
        <v>1314</v>
      </c>
      <c r="O416" s="111">
        <v>742500000</v>
      </c>
      <c r="P416" s="111">
        <v>742500000</v>
      </c>
      <c r="Q416" s="111"/>
      <c r="R416" s="111"/>
      <c r="S416" s="111"/>
      <c r="T416" s="111"/>
      <c r="U416" s="111"/>
      <c r="V416" s="129"/>
      <c r="W416" s="60">
        <v>1485000000</v>
      </c>
      <c r="X416" s="111">
        <f t="shared" si="88"/>
        <v>1663200000.0000002</v>
      </c>
      <c r="Y416" s="126"/>
      <c r="Z416" s="86">
        <v>2013</v>
      </c>
      <c r="AA416" s="144"/>
      <c r="AB416" s="145"/>
    </row>
    <row r="417" spans="2:28" s="125" customFormat="1" ht="48" customHeight="1" x14ac:dyDescent="0.25">
      <c r="B417" s="56" t="s">
        <v>819</v>
      </c>
      <c r="C417" s="56" t="s">
        <v>2</v>
      </c>
      <c r="D417" s="56" t="s">
        <v>974</v>
      </c>
      <c r="E417" s="56" t="s">
        <v>975</v>
      </c>
      <c r="F417" s="56" t="s">
        <v>975</v>
      </c>
      <c r="G417" s="56" t="s">
        <v>505</v>
      </c>
      <c r="H417" s="56" t="s">
        <v>95</v>
      </c>
      <c r="I417" s="83">
        <v>100</v>
      </c>
      <c r="J417" s="84" t="s">
        <v>1022</v>
      </c>
      <c r="K417" s="84" t="s">
        <v>233</v>
      </c>
      <c r="L417" s="126"/>
      <c r="M417" s="96" t="s">
        <v>90</v>
      </c>
      <c r="N417" s="129" t="s">
        <v>1314</v>
      </c>
      <c r="O417" s="111">
        <v>160000</v>
      </c>
      <c r="P417" s="111">
        <v>160000</v>
      </c>
      <c r="Q417" s="111">
        <v>160000</v>
      </c>
      <c r="R417" s="111">
        <v>160000</v>
      </c>
      <c r="S417" s="111">
        <v>160000</v>
      </c>
      <c r="T417" s="111"/>
      <c r="U417" s="111"/>
      <c r="V417" s="129"/>
      <c r="W417" s="60">
        <v>800000</v>
      </c>
      <c r="X417" s="111">
        <f t="shared" ref="X417:X482" si="94">W417*1.12</f>
        <v>896000.00000000012</v>
      </c>
      <c r="Y417" s="126"/>
      <c r="Z417" s="86">
        <v>2012</v>
      </c>
      <c r="AA417" s="144"/>
      <c r="AB417" s="145"/>
    </row>
    <row r="418" spans="2:28" s="145" customFormat="1" ht="48" customHeight="1" x14ac:dyDescent="0.25">
      <c r="B418" s="56" t="s">
        <v>820</v>
      </c>
      <c r="C418" s="56" t="s">
        <v>2</v>
      </c>
      <c r="D418" s="56" t="s">
        <v>932</v>
      </c>
      <c r="E418" s="56" t="s">
        <v>411</v>
      </c>
      <c r="F418" s="56" t="s">
        <v>411</v>
      </c>
      <c r="G418" s="56" t="s">
        <v>439</v>
      </c>
      <c r="H418" s="56" t="s">
        <v>95</v>
      </c>
      <c r="I418" s="83">
        <v>0</v>
      </c>
      <c r="J418" s="84" t="s">
        <v>1030</v>
      </c>
      <c r="K418" s="84" t="s">
        <v>509</v>
      </c>
      <c r="L418" s="126"/>
      <c r="M418" s="96" t="s">
        <v>484</v>
      </c>
      <c r="N418" s="126" t="s">
        <v>1314</v>
      </c>
      <c r="O418" s="111">
        <v>3840000</v>
      </c>
      <c r="P418" s="111">
        <v>7680000</v>
      </c>
      <c r="Q418" s="111">
        <v>7680000</v>
      </c>
      <c r="R418" s="111">
        <v>7680000</v>
      </c>
      <c r="S418" s="111">
        <v>7680000</v>
      </c>
      <c r="T418" s="111">
        <v>3840000</v>
      </c>
      <c r="U418" s="111"/>
      <c r="V418" s="129"/>
      <c r="W418" s="60">
        <v>38400000</v>
      </c>
      <c r="X418" s="111">
        <f t="shared" si="94"/>
        <v>43008000.000000007</v>
      </c>
      <c r="Y418" s="126"/>
      <c r="Z418" s="86">
        <v>2013</v>
      </c>
      <c r="AA418" s="279"/>
    </row>
    <row r="419" spans="2:28" s="145" customFormat="1" ht="48" customHeight="1" x14ac:dyDescent="0.25">
      <c r="B419" s="56" t="s">
        <v>821</v>
      </c>
      <c r="C419" s="56" t="s">
        <v>2</v>
      </c>
      <c r="D419" s="56" t="s">
        <v>510</v>
      </c>
      <c r="E419" s="56" t="s">
        <v>511</v>
      </c>
      <c r="F419" s="56" t="s">
        <v>512</v>
      </c>
      <c r="G419" s="56" t="s">
        <v>513</v>
      </c>
      <c r="H419" s="56" t="s">
        <v>95</v>
      </c>
      <c r="I419" s="83">
        <v>0</v>
      </c>
      <c r="J419" s="84" t="s">
        <v>1040</v>
      </c>
      <c r="K419" s="84" t="s">
        <v>514</v>
      </c>
      <c r="L419" s="126"/>
      <c r="M419" s="96" t="s">
        <v>484</v>
      </c>
      <c r="N419" s="126" t="s">
        <v>1314</v>
      </c>
      <c r="O419" s="111">
        <f>2383360*7</f>
        <v>16683520</v>
      </c>
      <c r="P419" s="111">
        <f>2383360*12</f>
        <v>28600320</v>
      </c>
      <c r="Q419" s="111">
        <f>2383360*12</f>
        <v>28600320</v>
      </c>
      <c r="R419" s="111">
        <f>2383360*12</f>
        <v>28600320</v>
      </c>
      <c r="S419" s="111">
        <f>2383360*12</f>
        <v>28600320</v>
      </c>
      <c r="T419" s="111">
        <v>11916800</v>
      </c>
      <c r="U419" s="111"/>
      <c r="V419" s="129"/>
      <c r="W419" s="60">
        <v>143001600</v>
      </c>
      <c r="X419" s="111">
        <f t="shared" si="94"/>
        <v>160161792.00000003</v>
      </c>
      <c r="Y419" s="126"/>
      <c r="Z419" s="86">
        <v>2013</v>
      </c>
      <c r="AA419" s="279"/>
    </row>
    <row r="420" spans="2:28" s="145" customFormat="1" ht="48" customHeight="1" x14ac:dyDescent="0.25">
      <c r="B420" s="56" t="s">
        <v>822</v>
      </c>
      <c r="C420" s="56" t="s">
        <v>2</v>
      </c>
      <c r="D420" s="56" t="s">
        <v>510</v>
      </c>
      <c r="E420" s="56" t="s">
        <v>511</v>
      </c>
      <c r="F420" s="56" t="s">
        <v>512</v>
      </c>
      <c r="G420" s="56" t="s">
        <v>515</v>
      </c>
      <c r="H420" s="56" t="s">
        <v>95</v>
      </c>
      <c r="I420" s="83">
        <v>0</v>
      </c>
      <c r="J420" s="84" t="s">
        <v>1041</v>
      </c>
      <c r="K420" s="84" t="s">
        <v>516</v>
      </c>
      <c r="L420" s="126"/>
      <c r="M420" s="96" t="s">
        <v>484</v>
      </c>
      <c r="N420" s="126" t="s">
        <v>1314</v>
      </c>
      <c r="O420" s="111">
        <v>287560</v>
      </c>
      <c r="P420" s="111">
        <v>862680</v>
      </c>
      <c r="Q420" s="111">
        <v>862680</v>
      </c>
      <c r="R420" s="111">
        <v>862680</v>
      </c>
      <c r="S420" s="111">
        <v>862680</v>
      </c>
      <c r="T420" s="111">
        <v>575120</v>
      </c>
      <c r="U420" s="111"/>
      <c r="V420" s="129"/>
      <c r="W420" s="60">
        <v>4313400</v>
      </c>
      <c r="X420" s="111">
        <f t="shared" si="94"/>
        <v>4831008</v>
      </c>
      <c r="Y420" s="126"/>
      <c r="Z420" s="86">
        <v>2013</v>
      </c>
      <c r="AA420" s="279"/>
    </row>
    <row r="421" spans="2:28" s="145" customFormat="1" ht="48" customHeight="1" x14ac:dyDescent="0.25">
      <c r="B421" s="56" t="s">
        <v>823</v>
      </c>
      <c r="C421" s="56" t="s">
        <v>2</v>
      </c>
      <c r="D421" s="56" t="s">
        <v>506</v>
      </c>
      <c r="E421" s="56" t="s">
        <v>507</v>
      </c>
      <c r="F421" s="56" t="s">
        <v>508</v>
      </c>
      <c r="G421" s="56" t="s">
        <v>517</v>
      </c>
      <c r="H421" s="56" t="s">
        <v>95</v>
      </c>
      <c r="I421" s="83">
        <v>0</v>
      </c>
      <c r="J421" s="84" t="s">
        <v>1024</v>
      </c>
      <c r="K421" s="33" t="s">
        <v>41</v>
      </c>
      <c r="L421" s="126"/>
      <c r="M421" s="96" t="s">
        <v>484</v>
      </c>
      <c r="N421" s="126" t="s">
        <v>1314</v>
      </c>
      <c r="O421" s="111">
        <f>8370*155</f>
        <v>1297350</v>
      </c>
      <c r="P421" s="111">
        <f>33480*155</f>
        <v>5189400</v>
      </c>
      <c r="Q421" s="111">
        <v>5189400</v>
      </c>
      <c r="R421" s="111">
        <v>5189400</v>
      </c>
      <c r="S421" s="111">
        <v>5189400</v>
      </c>
      <c r="T421" s="111">
        <v>14270850</v>
      </c>
      <c r="U421" s="111"/>
      <c r="V421" s="129"/>
      <c r="W421" s="60">
        <f>234360*155</f>
        <v>36325800</v>
      </c>
      <c r="X421" s="111">
        <f t="shared" si="94"/>
        <v>40684896.000000007</v>
      </c>
      <c r="Y421" s="126"/>
      <c r="Z421" s="86">
        <v>2013</v>
      </c>
      <c r="AA421" s="279"/>
    </row>
    <row r="422" spans="2:28" s="145" customFormat="1" ht="48" customHeight="1" x14ac:dyDescent="0.25">
      <c r="B422" s="56" t="s">
        <v>824</v>
      </c>
      <c r="C422" s="56" t="s">
        <v>2</v>
      </c>
      <c r="D422" s="56" t="s">
        <v>506</v>
      </c>
      <c r="E422" s="56" t="s">
        <v>507</v>
      </c>
      <c r="F422" s="56" t="s">
        <v>508</v>
      </c>
      <c r="G422" s="56" t="s">
        <v>518</v>
      </c>
      <c r="H422" s="56" t="s">
        <v>95</v>
      </c>
      <c r="I422" s="83">
        <v>0</v>
      </c>
      <c r="J422" s="84" t="s">
        <v>1024</v>
      </c>
      <c r="K422" s="33" t="s">
        <v>41</v>
      </c>
      <c r="L422" s="126"/>
      <c r="M422" s="96" t="s">
        <v>484</v>
      </c>
      <c r="N422" s="126" t="s">
        <v>1314</v>
      </c>
      <c r="O422" s="111">
        <f>3483*155</f>
        <v>539865</v>
      </c>
      <c r="P422" s="111">
        <f>13932*155</f>
        <v>2159460</v>
      </c>
      <c r="Q422" s="111">
        <v>2159460</v>
      </c>
      <c r="R422" s="111">
        <v>2159460</v>
      </c>
      <c r="S422" s="111">
        <v>2159460</v>
      </c>
      <c r="T422" s="111">
        <v>5938515</v>
      </c>
      <c r="U422" s="111"/>
      <c r="V422" s="129"/>
      <c r="W422" s="60">
        <f>97524*155</f>
        <v>15116220</v>
      </c>
      <c r="X422" s="111">
        <f t="shared" si="94"/>
        <v>16930166.400000002</v>
      </c>
      <c r="Y422" s="126"/>
      <c r="Z422" s="86">
        <v>2013</v>
      </c>
      <c r="AA422" s="279"/>
    </row>
    <row r="423" spans="2:28" s="145" customFormat="1" ht="48" customHeight="1" x14ac:dyDescent="0.25">
      <c r="B423" s="56" t="s">
        <v>825</v>
      </c>
      <c r="C423" s="56" t="s">
        <v>2</v>
      </c>
      <c r="D423" s="56" t="s">
        <v>506</v>
      </c>
      <c r="E423" s="56" t="s">
        <v>507</v>
      </c>
      <c r="F423" s="56" t="s">
        <v>508</v>
      </c>
      <c r="G423" s="56" t="s">
        <v>519</v>
      </c>
      <c r="H423" s="56" t="s">
        <v>95</v>
      </c>
      <c r="I423" s="83">
        <v>0</v>
      </c>
      <c r="J423" s="84" t="s">
        <v>1024</v>
      </c>
      <c r="K423" s="33" t="s">
        <v>41</v>
      </c>
      <c r="L423" s="126"/>
      <c r="M423" s="96" t="s">
        <v>484</v>
      </c>
      <c r="N423" s="126" t="s">
        <v>1314</v>
      </c>
      <c r="O423" s="111">
        <f>8100*155</f>
        <v>1255500</v>
      </c>
      <c r="P423" s="111">
        <f>32400*155</f>
        <v>5022000</v>
      </c>
      <c r="Q423" s="111">
        <v>5022000</v>
      </c>
      <c r="R423" s="111">
        <v>5022000</v>
      </c>
      <c r="S423" s="111">
        <v>5022000</v>
      </c>
      <c r="T423" s="111">
        <v>13810500</v>
      </c>
      <c r="U423" s="111"/>
      <c r="V423" s="129"/>
      <c r="W423" s="60">
        <f>226800*155</f>
        <v>35154000</v>
      </c>
      <c r="X423" s="111">
        <f t="shared" si="94"/>
        <v>39372480.000000007</v>
      </c>
      <c r="Y423" s="126"/>
      <c r="Z423" s="86">
        <v>2013</v>
      </c>
      <c r="AA423" s="279"/>
    </row>
    <row r="424" spans="2:28" s="145" customFormat="1" ht="48" customHeight="1" x14ac:dyDescent="0.25">
      <c r="B424" s="56" t="s">
        <v>826</v>
      </c>
      <c r="C424" s="56" t="s">
        <v>2</v>
      </c>
      <c r="D424" s="56" t="s">
        <v>506</v>
      </c>
      <c r="E424" s="56" t="s">
        <v>507</v>
      </c>
      <c r="F424" s="56" t="s">
        <v>508</v>
      </c>
      <c r="G424" s="56" t="s">
        <v>520</v>
      </c>
      <c r="H424" s="56" t="s">
        <v>95</v>
      </c>
      <c r="I424" s="83">
        <v>0</v>
      </c>
      <c r="J424" s="84" t="s">
        <v>1024</v>
      </c>
      <c r="K424" s="33" t="s">
        <v>41</v>
      </c>
      <c r="L424" s="126"/>
      <c r="M424" s="96" t="s">
        <v>484</v>
      </c>
      <c r="N424" s="126" t="s">
        <v>1314</v>
      </c>
      <c r="O424" s="111">
        <f>25200*155</f>
        <v>3906000</v>
      </c>
      <c r="P424" s="111">
        <f>100800*155</f>
        <v>15624000</v>
      </c>
      <c r="Q424" s="111">
        <v>15624000</v>
      </c>
      <c r="R424" s="111">
        <v>15624000</v>
      </c>
      <c r="S424" s="111">
        <v>15624000</v>
      </c>
      <c r="T424" s="111">
        <v>42966000</v>
      </c>
      <c r="U424" s="111"/>
      <c r="V424" s="129"/>
      <c r="W424" s="60">
        <f>705600*155</f>
        <v>109368000</v>
      </c>
      <c r="X424" s="111">
        <f t="shared" si="94"/>
        <v>122492160.00000001</v>
      </c>
      <c r="Y424" s="126"/>
      <c r="Z424" s="86">
        <v>2013</v>
      </c>
      <c r="AA424" s="279"/>
    </row>
    <row r="425" spans="2:28" s="145" customFormat="1" ht="48" customHeight="1" x14ac:dyDescent="0.25">
      <c r="B425" s="56" t="s">
        <v>827</v>
      </c>
      <c r="C425" s="56" t="s">
        <v>2</v>
      </c>
      <c r="D425" s="56" t="s">
        <v>506</v>
      </c>
      <c r="E425" s="56" t="s">
        <v>507</v>
      </c>
      <c r="F425" s="56" t="s">
        <v>508</v>
      </c>
      <c r="G425" s="56" t="s">
        <v>521</v>
      </c>
      <c r="H425" s="56" t="s">
        <v>95</v>
      </c>
      <c r="I425" s="83">
        <v>0</v>
      </c>
      <c r="J425" s="84" t="s">
        <v>1024</v>
      </c>
      <c r="K425" s="33" t="s">
        <v>41</v>
      </c>
      <c r="L425" s="126"/>
      <c r="M425" s="96" t="s">
        <v>484</v>
      </c>
      <c r="N425" s="126" t="s">
        <v>1314</v>
      </c>
      <c r="O425" s="111">
        <f>3720*155</f>
        <v>576600</v>
      </c>
      <c r="P425" s="111">
        <f>14880*155</f>
        <v>2306400</v>
      </c>
      <c r="Q425" s="111">
        <v>2306400</v>
      </c>
      <c r="R425" s="111">
        <v>2306400</v>
      </c>
      <c r="S425" s="111">
        <v>2306400</v>
      </c>
      <c r="T425" s="111">
        <v>6342600</v>
      </c>
      <c r="U425" s="111"/>
      <c r="V425" s="129"/>
      <c r="W425" s="60">
        <f>104160*155</f>
        <v>16144800</v>
      </c>
      <c r="X425" s="111">
        <f t="shared" si="94"/>
        <v>18082176</v>
      </c>
      <c r="Y425" s="126"/>
      <c r="Z425" s="86">
        <v>2013</v>
      </c>
      <c r="AA425" s="279"/>
    </row>
    <row r="426" spans="2:28" s="145" customFormat="1" ht="48" customHeight="1" x14ac:dyDescent="0.25">
      <c r="B426" s="56" t="s">
        <v>828</v>
      </c>
      <c r="C426" s="56" t="s">
        <v>2</v>
      </c>
      <c r="D426" s="56" t="s">
        <v>506</v>
      </c>
      <c r="E426" s="56" t="s">
        <v>507</v>
      </c>
      <c r="F426" s="56" t="s">
        <v>508</v>
      </c>
      <c r="G426" s="56" t="s">
        <v>522</v>
      </c>
      <c r="H426" s="56" t="s">
        <v>95</v>
      </c>
      <c r="I426" s="83">
        <v>0</v>
      </c>
      <c r="J426" s="84" t="s">
        <v>1042</v>
      </c>
      <c r="K426" s="33" t="s">
        <v>41</v>
      </c>
      <c r="L426" s="126"/>
      <c r="M426" s="96" t="s">
        <v>484</v>
      </c>
      <c r="N426" s="126" t="s">
        <v>1314</v>
      </c>
      <c r="O426" s="111">
        <f>2610*155</f>
        <v>404550</v>
      </c>
      <c r="P426" s="111">
        <f>10440*155</f>
        <v>1618200</v>
      </c>
      <c r="Q426" s="111">
        <v>1618200</v>
      </c>
      <c r="R426" s="111">
        <v>1618200</v>
      </c>
      <c r="S426" s="111">
        <v>1618200</v>
      </c>
      <c r="T426" s="111">
        <v>4450050</v>
      </c>
      <c r="U426" s="111"/>
      <c r="V426" s="129"/>
      <c r="W426" s="60">
        <f>73080*155</f>
        <v>11327400</v>
      </c>
      <c r="X426" s="111">
        <f t="shared" si="94"/>
        <v>12686688.000000002</v>
      </c>
      <c r="Y426" s="126"/>
      <c r="Z426" s="86">
        <v>2013</v>
      </c>
      <c r="AA426" s="279"/>
    </row>
    <row r="427" spans="2:28" s="145" customFormat="1" ht="48" customHeight="1" x14ac:dyDescent="0.25">
      <c r="B427" s="56" t="s">
        <v>829</v>
      </c>
      <c r="C427" s="56" t="s">
        <v>2</v>
      </c>
      <c r="D427" s="56" t="s">
        <v>506</v>
      </c>
      <c r="E427" s="56" t="s">
        <v>507</v>
      </c>
      <c r="F427" s="56" t="s">
        <v>508</v>
      </c>
      <c r="G427" s="56" t="s">
        <v>523</v>
      </c>
      <c r="H427" s="56" t="s">
        <v>95</v>
      </c>
      <c r="I427" s="83">
        <v>0</v>
      </c>
      <c r="J427" s="84" t="s">
        <v>1042</v>
      </c>
      <c r="K427" s="33" t="s">
        <v>41</v>
      </c>
      <c r="L427" s="126"/>
      <c r="M427" s="96" t="s">
        <v>484</v>
      </c>
      <c r="N427" s="126" t="s">
        <v>1314</v>
      </c>
      <c r="O427" s="111">
        <f>4860*155</f>
        <v>753300</v>
      </c>
      <c r="P427" s="111">
        <f>19440*155</f>
        <v>3013200</v>
      </c>
      <c r="Q427" s="111">
        <v>3013200</v>
      </c>
      <c r="R427" s="111">
        <v>3013200</v>
      </c>
      <c r="S427" s="111">
        <v>3013200</v>
      </c>
      <c r="T427" s="111">
        <v>8286300</v>
      </c>
      <c r="U427" s="111"/>
      <c r="V427" s="129"/>
      <c r="W427" s="60">
        <f>136080*155</f>
        <v>21092400</v>
      </c>
      <c r="X427" s="111">
        <f t="shared" si="94"/>
        <v>23623488.000000004</v>
      </c>
      <c r="Y427" s="126"/>
      <c r="Z427" s="86">
        <v>2013</v>
      </c>
      <c r="AA427" s="279"/>
    </row>
    <row r="428" spans="2:28" s="145" customFormat="1" ht="48" customHeight="1" x14ac:dyDescent="0.25">
      <c r="B428" s="56" t="s">
        <v>830</v>
      </c>
      <c r="C428" s="56" t="s">
        <v>2</v>
      </c>
      <c r="D428" s="56" t="s">
        <v>506</v>
      </c>
      <c r="E428" s="56" t="s">
        <v>507</v>
      </c>
      <c r="F428" s="56" t="s">
        <v>508</v>
      </c>
      <c r="G428" s="56" t="s">
        <v>524</v>
      </c>
      <c r="H428" s="56" t="s">
        <v>95</v>
      </c>
      <c r="I428" s="83">
        <v>0</v>
      </c>
      <c r="J428" s="84" t="s">
        <v>1042</v>
      </c>
      <c r="K428" s="33" t="s">
        <v>41</v>
      </c>
      <c r="L428" s="126"/>
      <c r="M428" s="96" t="s">
        <v>484</v>
      </c>
      <c r="N428" s="126" t="s">
        <v>1314</v>
      </c>
      <c r="O428" s="111">
        <f>60000*155</f>
        <v>9300000</v>
      </c>
      <c r="P428" s="111">
        <f>240000*155</f>
        <v>37200000</v>
      </c>
      <c r="Q428" s="111">
        <v>37200000</v>
      </c>
      <c r="R428" s="111">
        <v>37200000</v>
      </c>
      <c r="S428" s="111">
        <v>37200000</v>
      </c>
      <c r="T428" s="111">
        <v>102300000</v>
      </c>
      <c r="U428" s="111"/>
      <c r="V428" s="129"/>
      <c r="W428" s="60">
        <f>1680000*155</f>
        <v>260400000</v>
      </c>
      <c r="X428" s="111">
        <f t="shared" si="94"/>
        <v>291648000</v>
      </c>
      <c r="Y428" s="126"/>
      <c r="Z428" s="86">
        <v>2013</v>
      </c>
      <c r="AA428" s="279"/>
    </row>
    <row r="429" spans="2:28" s="145" customFormat="1" ht="48" customHeight="1" x14ac:dyDescent="0.25">
      <c r="B429" s="56" t="s">
        <v>831</v>
      </c>
      <c r="C429" s="56" t="s">
        <v>2</v>
      </c>
      <c r="D429" s="56" t="s">
        <v>506</v>
      </c>
      <c r="E429" s="56" t="s">
        <v>507</v>
      </c>
      <c r="F429" s="56" t="s">
        <v>508</v>
      </c>
      <c r="G429" s="56" t="s">
        <v>525</v>
      </c>
      <c r="H429" s="56" t="s">
        <v>95</v>
      </c>
      <c r="I429" s="83">
        <v>0</v>
      </c>
      <c r="J429" s="84" t="s">
        <v>1042</v>
      </c>
      <c r="K429" s="33" t="s">
        <v>41</v>
      </c>
      <c r="L429" s="126"/>
      <c r="M429" s="96" t="s">
        <v>484</v>
      </c>
      <c r="N429" s="126" t="s">
        <v>1314</v>
      </c>
      <c r="O429" s="111">
        <f>7605*155</f>
        <v>1178775</v>
      </c>
      <c r="P429" s="111">
        <f>30420*155</f>
        <v>4715100</v>
      </c>
      <c r="Q429" s="111">
        <v>4715100</v>
      </c>
      <c r="R429" s="111">
        <v>4715100</v>
      </c>
      <c r="S429" s="111">
        <v>4715100</v>
      </c>
      <c r="T429" s="111">
        <v>12966525</v>
      </c>
      <c r="U429" s="111"/>
      <c r="V429" s="129"/>
      <c r="W429" s="60">
        <f>212940*155</f>
        <v>33005700</v>
      </c>
      <c r="X429" s="111">
        <f t="shared" si="94"/>
        <v>36966384</v>
      </c>
      <c r="Y429" s="126"/>
      <c r="Z429" s="86">
        <v>2013</v>
      </c>
      <c r="AA429" s="279"/>
    </row>
    <row r="430" spans="2:28" s="145" customFormat="1" ht="48" customHeight="1" x14ac:dyDescent="0.25">
      <c r="B430" s="56" t="s">
        <v>832</v>
      </c>
      <c r="C430" s="56" t="s">
        <v>2</v>
      </c>
      <c r="D430" s="56" t="s">
        <v>506</v>
      </c>
      <c r="E430" s="56" t="s">
        <v>507</v>
      </c>
      <c r="F430" s="56" t="s">
        <v>508</v>
      </c>
      <c r="G430" s="56" t="s">
        <v>526</v>
      </c>
      <c r="H430" s="56" t="s">
        <v>95</v>
      </c>
      <c r="I430" s="83">
        <v>0</v>
      </c>
      <c r="J430" s="84" t="s">
        <v>1042</v>
      </c>
      <c r="K430" s="84" t="s">
        <v>527</v>
      </c>
      <c r="L430" s="126"/>
      <c r="M430" s="96" t="s">
        <v>484</v>
      </c>
      <c r="N430" s="126" t="s">
        <v>1314</v>
      </c>
      <c r="O430" s="111">
        <v>840000</v>
      </c>
      <c r="P430" s="111">
        <v>3360000</v>
      </c>
      <c r="Q430" s="111">
        <v>3360000</v>
      </c>
      <c r="R430" s="111">
        <v>3360000</v>
      </c>
      <c r="S430" s="111">
        <v>3360000</v>
      </c>
      <c r="T430" s="111">
        <v>5880000</v>
      </c>
      <c r="U430" s="111"/>
      <c r="V430" s="129"/>
      <c r="W430" s="60">
        <v>20160000</v>
      </c>
      <c r="X430" s="111">
        <f t="shared" si="94"/>
        <v>22579200.000000004</v>
      </c>
      <c r="Y430" s="126"/>
      <c r="Z430" s="86">
        <v>2013</v>
      </c>
      <c r="AA430" s="279"/>
    </row>
    <row r="431" spans="2:28" s="125" customFormat="1" ht="48" customHeight="1" x14ac:dyDescent="0.25">
      <c r="B431" s="56" t="s">
        <v>833</v>
      </c>
      <c r="C431" s="56" t="s">
        <v>2</v>
      </c>
      <c r="D431" s="56" t="s">
        <v>510</v>
      </c>
      <c r="E431" s="56" t="s">
        <v>511</v>
      </c>
      <c r="F431" s="56" t="s">
        <v>512</v>
      </c>
      <c r="G431" s="56" t="s">
        <v>528</v>
      </c>
      <c r="H431" s="56" t="s">
        <v>95</v>
      </c>
      <c r="I431" s="83">
        <v>0</v>
      </c>
      <c r="J431" s="84" t="s">
        <v>1043</v>
      </c>
      <c r="K431" s="84" t="s">
        <v>529</v>
      </c>
      <c r="L431" s="126"/>
      <c r="M431" s="96" t="s">
        <v>484</v>
      </c>
      <c r="N431" s="126" t="s">
        <v>1314</v>
      </c>
      <c r="O431" s="111">
        <v>500000</v>
      </c>
      <c r="P431" s="111">
        <v>3000000</v>
      </c>
      <c r="Q431" s="111">
        <v>3000000</v>
      </c>
      <c r="R431" s="111">
        <v>3000000</v>
      </c>
      <c r="S431" s="111"/>
      <c r="T431" s="111"/>
      <c r="U431" s="111"/>
      <c r="V431" s="129"/>
      <c r="W431" s="60">
        <v>9500000</v>
      </c>
      <c r="X431" s="111">
        <f t="shared" si="94"/>
        <v>10640000.000000002</v>
      </c>
      <c r="Y431" s="126"/>
      <c r="Z431" s="86">
        <v>2013</v>
      </c>
      <c r="AA431" s="144"/>
      <c r="AB431" s="145"/>
    </row>
    <row r="432" spans="2:28" s="125" customFormat="1" ht="48" customHeight="1" x14ac:dyDescent="0.25">
      <c r="B432" s="56" t="s">
        <v>834</v>
      </c>
      <c r="C432" s="56" t="s">
        <v>2</v>
      </c>
      <c r="D432" s="56" t="s">
        <v>510</v>
      </c>
      <c r="E432" s="56" t="s">
        <v>511</v>
      </c>
      <c r="F432" s="56" t="s">
        <v>512</v>
      </c>
      <c r="G432" s="56" t="s">
        <v>530</v>
      </c>
      <c r="H432" s="56" t="s">
        <v>95</v>
      </c>
      <c r="I432" s="83">
        <v>0</v>
      </c>
      <c r="J432" s="84" t="s">
        <v>1044</v>
      </c>
      <c r="K432" s="84" t="s">
        <v>529</v>
      </c>
      <c r="L432" s="126"/>
      <c r="M432" s="96" t="s">
        <v>484</v>
      </c>
      <c r="N432" s="126" t="s">
        <v>1314</v>
      </c>
      <c r="O432" s="111">
        <v>34220</v>
      </c>
      <c r="P432" s="111">
        <v>205260</v>
      </c>
      <c r="Q432" s="111">
        <v>205260</v>
      </c>
      <c r="R432" s="111">
        <v>205260</v>
      </c>
      <c r="S432" s="111"/>
      <c r="T432" s="111"/>
      <c r="U432" s="111"/>
      <c r="V432" s="129"/>
      <c r="W432" s="60">
        <v>650000</v>
      </c>
      <c r="X432" s="111">
        <f t="shared" si="94"/>
        <v>728000.00000000012</v>
      </c>
      <c r="Y432" s="126"/>
      <c r="Z432" s="86">
        <v>2013</v>
      </c>
      <c r="AA432" s="144"/>
      <c r="AB432" s="145"/>
    </row>
    <row r="433" spans="2:28" s="125" customFormat="1" ht="48" customHeight="1" x14ac:dyDescent="0.25">
      <c r="B433" s="56" t="s">
        <v>835</v>
      </c>
      <c r="C433" s="56" t="s">
        <v>2</v>
      </c>
      <c r="D433" s="56" t="s">
        <v>531</v>
      </c>
      <c r="E433" s="56" t="s">
        <v>532</v>
      </c>
      <c r="F433" s="56" t="s">
        <v>533</v>
      </c>
      <c r="G433" s="56" t="s">
        <v>534</v>
      </c>
      <c r="H433" s="56" t="s">
        <v>95</v>
      </c>
      <c r="I433" s="83">
        <v>100</v>
      </c>
      <c r="J433" s="84" t="s">
        <v>535</v>
      </c>
      <c r="K433" s="84" t="s">
        <v>536</v>
      </c>
      <c r="L433" s="126"/>
      <c r="M433" s="96" t="s">
        <v>484</v>
      </c>
      <c r="N433" s="129" t="s">
        <v>1314</v>
      </c>
      <c r="O433" s="111">
        <v>5210753</v>
      </c>
      <c r="P433" s="111">
        <v>5210753</v>
      </c>
      <c r="Q433" s="111">
        <v>5210753</v>
      </c>
      <c r="R433" s="111"/>
      <c r="S433" s="111"/>
      <c r="T433" s="111"/>
      <c r="U433" s="111"/>
      <c r="V433" s="129"/>
      <c r="W433" s="60">
        <f>O433+P433+Q433</f>
        <v>15632259</v>
      </c>
      <c r="X433" s="111">
        <f t="shared" si="94"/>
        <v>17508130.080000002</v>
      </c>
      <c r="Y433" s="126"/>
      <c r="Z433" s="86">
        <v>2013</v>
      </c>
      <c r="AA433" s="144"/>
      <c r="AB433" s="145"/>
    </row>
    <row r="434" spans="2:28" s="125" customFormat="1" ht="48" customHeight="1" x14ac:dyDescent="0.25">
      <c r="B434" s="56" t="s">
        <v>836</v>
      </c>
      <c r="C434" s="56" t="s">
        <v>2</v>
      </c>
      <c r="D434" s="56" t="s">
        <v>537</v>
      </c>
      <c r="E434" s="56" t="s">
        <v>538</v>
      </c>
      <c r="F434" s="56" t="s">
        <v>538</v>
      </c>
      <c r="G434" s="56" t="s">
        <v>539</v>
      </c>
      <c r="H434" s="56" t="s">
        <v>3</v>
      </c>
      <c r="I434" s="83">
        <v>100</v>
      </c>
      <c r="J434" s="84" t="s">
        <v>540</v>
      </c>
      <c r="K434" s="84" t="s">
        <v>378</v>
      </c>
      <c r="L434" s="126"/>
      <c r="M434" s="96" t="s">
        <v>541</v>
      </c>
      <c r="N434" s="126" t="s">
        <v>1314</v>
      </c>
      <c r="O434" s="111">
        <v>38772000</v>
      </c>
      <c r="P434" s="111">
        <v>38772000</v>
      </c>
      <c r="Q434" s="111">
        <v>38772000</v>
      </c>
      <c r="R434" s="111">
        <v>38772000</v>
      </c>
      <c r="S434" s="111">
        <v>38772000</v>
      </c>
      <c r="T434" s="111"/>
      <c r="U434" s="111"/>
      <c r="V434" s="129"/>
      <c r="W434" s="60">
        <f>O434+P434+Q434+R434+S434</f>
        <v>193860000</v>
      </c>
      <c r="X434" s="111">
        <f t="shared" si="94"/>
        <v>217123200.00000003</v>
      </c>
      <c r="Y434" s="126"/>
      <c r="Z434" s="86">
        <v>2013</v>
      </c>
      <c r="AA434" s="144"/>
      <c r="AB434" s="145"/>
    </row>
    <row r="435" spans="2:28" s="125" customFormat="1" ht="48" customHeight="1" x14ac:dyDescent="0.25">
      <c r="B435" s="56" t="s">
        <v>837</v>
      </c>
      <c r="C435" s="56" t="s">
        <v>2</v>
      </c>
      <c r="D435" s="56" t="s">
        <v>542</v>
      </c>
      <c r="E435" s="56" t="s">
        <v>543</v>
      </c>
      <c r="F435" s="56" t="s">
        <v>544</v>
      </c>
      <c r="G435" s="56" t="s">
        <v>545</v>
      </c>
      <c r="H435" s="56" t="s">
        <v>95</v>
      </c>
      <c r="I435" s="83">
        <v>100</v>
      </c>
      <c r="J435" s="84" t="s">
        <v>475</v>
      </c>
      <c r="K435" s="84" t="s">
        <v>546</v>
      </c>
      <c r="L435" s="126"/>
      <c r="M435" s="96" t="s">
        <v>484</v>
      </c>
      <c r="N435" s="126" t="s">
        <v>1314</v>
      </c>
      <c r="O435" s="111">
        <v>68290.5</v>
      </c>
      <c r="P435" s="111">
        <v>136581</v>
      </c>
      <c r="Q435" s="111">
        <v>136581</v>
      </c>
      <c r="R435" s="111"/>
      <c r="S435" s="111"/>
      <c r="T435" s="111"/>
      <c r="U435" s="111"/>
      <c r="V435" s="129"/>
      <c r="W435" s="60">
        <f>O435+P435+Q435+R435+S435</f>
        <v>341452.5</v>
      </c>
      <c r="X435" s="111">
        <f t="shared" si="94"/>
        <v>382426.80000000005</v>
      </c>
      <c r="Y435" s="126"/>
      <c r="Z435" s="86">
        <v>2013</v>
      </c>
      <c r="AA435" s="144"/>
      <c r="AB435" s="145"/>
    </row>
    <row r="436" spans="2:28" s="125" customFormat="1" ht="48" customHeight="1" x14ac:dyDescent="0.25">
      <c r="B436" s="56" t="s">
        <v>838</v>
      </c>
      <c r="C436" s="56" t="s">
        <v>2</v>
      </c>
      <c r="D436" s="56" t="s">
        <v>547</v>
      </c>
      <c r="E436" s="56" t="s">
        <v>548</v>
      </c>
      <c r="F436" s="56" t="s">
        <v>548</v>
      </c>
      <c r="G436" s="56" t="s">
        <v>548</v>
      </c>
      <c r="H436" s="56" t="s">
        <v>3</v>
      </c>
      <c r="I436" s="83">
        <v>100</v>
      </c>
      <c r="J436" s="84" t="s">
        <v>1024</v>
      </c>
      <c r="K436" s="33" t="s">
        <v>41</v>
      </c>
      <c r="L436" s="126"/>
      <c r="M436" s="96" t="s">
        <v>484</v>
      </c>
      <c r="N436" s="126" t="s">
        <v>1314</v>
      </c>
      <c r="O436" s="111">
        <v>18570600</v>
      </c>
      <c r="P436" s="111">
        <v>30807000</v>
      </c>
      <c r="Q436" s="111"/>
      <c r="R436" s="111"/>
      <c r="S436" s="111"/>
      <c r="T436" s="111"/>
      <c r="U436" s="111"/>
      <c r="V436" s="129"/>
      <c r="W436" s="60">
        <f>O436+P436+Q436+R436+S436</f>
        <v>49377600</v>
      </c>
      <c r="X436" s="111">
        <f t="shared" si="94"/>
        <v>55302912.000000007</v>
      </c>
      <c r="Y436" s="126"/>
      <c r="Z436" s="86">
        <v>2013</v>
      </c>
      <c r="AA436" s="86" t="s">
        <v>1073</v>
      </c>
      <c r="AB436" s="145"/>
    </row>
    <row r="437" spans="2:28" s="125" customFormat="1" ht="48" customHeight="1" x14ac:dyDescent="0.25">
      <c r="B437" s="56" t="s">
        <v>839</v>
      </c>
      <c r="C437" s="56" t="s">
        <v>2</v>
      </c>
      <c r="D437" s="56" t="s">
        <v>549</v>
      </c>
      <c r="E437" s="56" t="s">
        <v>550</v>
      </c>
      <c r="F437" s="56" t="s">
        <v>551</v>
      </c>
      <c r="G437" s="56" t="s">
        <v>552</v>
      </c>
      <c r="H437" s="56" t="s">
        <v>3</v>
      </c>
      <c r="I437" s="83">
        <v>100</v>
      </c>
      <c r="J437" s="84" t="s">
        <v>1024</v>
      </c>
      <c r="K437" s="33" t="s">
        <v>41</v>
      </c>
      <c r="L437" s="126"/>
      <c r="M437" s="96" t="s">
        <v>484</v>
      </c>
      <c r="N437" s="126" t="s">
        <v>1314</v>
      </c>
      <c r="O437" s="111">
        <v>7207200</v>
      </c>
      <c r="P437" s="111">
        <v>28828800</v>
      </c>
      <c r="Q437" s="111"/>
      <c r="R437" s="111"/>
      <c r="S437" s="111"/>
      <c r="T437" s="111"/>
      <c r="U437" s="111"/>
      <c r="V437" s="129"/>
      <c r="W437" s="60">
        <v>36036000</v>
      </c>
      <c r="X437" s="111">
        <f t="shared" si="94"/>
        <v>40360320.000000007</v>
      </c>
      <c r="Y437" s="126"/>
      <c r="Z437" s="86">
        <v>2013</v>
      </c>
      <c r="AA437" s="144"/>
      <c r="AB437" s="145"/>
    </row>
    <row r="438" spans="2:28" s="125" customFormat="1" ht="48" customHeight="1" x14ac:dyDescent="0.25">
      <c r="B438" s="56" t="s">
        <v>840</v>
      </c>
      <c r="C438" s="56" t="s">
        <v>2</v>
      </c>
      <c r="D438" s="56" t="s">
        <v>549</v>
      </c>
      <c r="E438" s="56" t="s">
        <v>550</v>
      </c>
      <c r="F438" s="56" t="s">
        <v>551</v>
      </c>
      <c r="G438" s="56" t="s">
        <v>552</v>
      </c>
      <c r="H438" s="56" t="s">
        <v>3</v>
      </c>
      <c r="I438" s="83">
        <v>100</v>
      </c>
      <c r="J438" s="84" t="s">
        <v>1024</v>
      </c>
      <c r="K438" s="84" t="s">
        <v>467</v>
      </c>
      <c r="L438" s="126"/>
      <c r="M438" s="96" t="s">
        <v>484</v>
      </c>
      <c r="N438" s="126" t="s">
        <v>1314</v>
      </c>
      <c r="O438" s="111">
        <v>1556100</v>
      </c>
      <c r="P438" s="111">
        <f>W438-O438</f>
        <v>6224400</v>
      </c>
      <c r="Q438" s="111"/>
      <c r="R438" s="111"/>
      <c r="S438" s="111"/>
      <c r="T438" s="111"/>
      <c r="U438" s="111"/>
      <c r="V438" s="129"/>
      <c r="W438" s="60">
        <v>7780500</v>
      </c>
      <c r="X438" s="111">
        <f t="shared" si="94"/>
        <v>8714160</v>
      </c>
      <c r="Y438" s="126"/>
      <c r="Z438" s="86">
        <v>2013</v>
      </c>
      <c r="AA438" s="144"/>
      <c r="AB438" s="145"/>
    </row>
    <row r="439" spans="2:28" s="125" customFormat="1" ht="48" customHeight="1" x14ac:dyDescent="0.25">
      <c r="B439" s="56" t="s">
        <v>841</v>
      </c>
      <c r="C439" s="56" t="s">
        <v>2</v>
      </c>
      <c r="D439" s="56" t="s">
        <v>549</v>
      </c>
      <c r="E439" s="56" t="s">
        <v>550</v>
      </c>
      <c r="F439" s="56" t="s">
        <v>551</v>
      </c>
      <c r="G439" s="56" t="s">
        <v>553</v>
      </c>
      <c r="H439" s="56" t="s">
        <v>3</v>
      </c>
      <c r="I439" s="83">
        <v>100</v>
      </c>
      <c r="J439" s="84" t="s">
        <v>1024</v>
      </c>
      <c r="K439" s="33" t="s">
        <v>41</v>
      </c>
      <c r="L439" s="126"/>
      <c r="M439" s="96" t="s">
        <v>484</v>
      </c>
      <c r="N439" s="126" t="s">
        <v>1314</v>
      </c>
      <c r="O439" s="111">
        <v>982800</v>
      </c>
      <c r="P439" s="111">
        <f>W439-O439</f>
        <v>3931200</v>
      </c>
      <c r="Q439" s="111"/>
      <c r="R439" s="111"/>
      <c r="S439" s="111"/>
      <c r="T439" s="111"/>
      <c r="U439" s="111"/>
      <c r="V439" s="129"/>
      <c r="W439" s="60">
        <v>4914000</v>
      </c>
      <c r="X439" s="111">
        <f t="shared" si="94"/>
        <v>5503680.0000000009</v>
      </c>
      <c r="Y439" s="126"/>
      <c r="Z439" s="86">
        <v>2013</v>
      </c>
      <c r="AA439" s="144"/>
      <c r="AB439" s="145"/>
    </row>
    <row r="440" spans="2:28" s="125" customFormat="1" ht="48" customHeight="1" x14ac:dyDescent="0.25">
      <c r="B440" s="56" t="s">
        <v>842</v>
      </c>
      <c r="C440" s="56" t="s">
        <v>2</v>
      </c>
      <c r="D440" s="56" t="s">
        <v>549</v>
      </c>
      <c r="E440" s="56" t="s">
        <v>550</v>
      </c>
      <c r="F440" s="56" t="s">
        <v>551</v>
      </c>
      <c r="G440" s="56" t="s">
        <v>553</v>
      </c>
      <c r="H440" s="56" t="s">
        <v>3</v>
      </c>
      <c r="I440" s="83">
        <v>100</v>
      </c>
      <c r="J440" s="84" t="s">
        <v>1024</v>
      </c>
      <c r="K440" s="84" t="s">
        <v>467</v>
      </c>
      <c r="L440" s="126"/>
      <c r="M440" s="96" t="s">
        <v>484</v>
      </c>
      <c r="N440" s="126" t="s">
        <v>1314</v>
      </c>
      <c r="O440" s="111">
        <v>491400</v>
      </c>
      <c r="P440" s="111">
        <f>W440-O440</f>
        <v>1965600</v>
      </c>
      <c r="Q440" s="111"/>
      <c r="R440" s="111"/>
      <c r="S440" s="111"/>
      <c r="T440" s="111"/>
      <c r="U440" s="111"/>
      <c r="V440" s="129"/>
      <c r="W440" s="60">
        <v>2457000</v>
      </c>
      <c r="X440" s="111">
        <f t="shared" si="94"/>
        <v>2751840.0000000005</v>
      </c>
      <c r="Y440" s="126"/>
      <c r="Z440" s="86">
        <v>2013</v>
      </c>
      <c r="AA440" s="144"/>
      <c r="AB440" s="145"/>
    </row>
    <row r="441" spans="2:28" s="125" customFormat="1" ht="48" customHeight="1" x14ac:dyDescent="0.25">
      <c r="B441" s="56" t="s">
        <v>843</v>
      </c>
      <c r="C441" s="56" t="s">
        <v>2</v>
      </c>
      <c r="D441" s="56" t="s">
        <v>549</v>
      </c>
      <c r="E441" s="56" t="s">
        <v>550</v>
      </c>
      <c r="F441" s="56" t="s">
        <v>551</v>
      </c>
      <c r="G441" s="56" t="s">
        <v>553</v>
      </c>
      <c r="H441" s="56" t="s">
        <v>3</v>
      </c>
      <c r="I441" s="83">
        <v>100</v>
      </c>
      <c r="J441" s="84" t="s">
        <v>1024</v>
      </c>
      <c r="K441" s="84" t="s">
        <v>554</v>
      </c>
      <c r="L441" s="126"/>
      <c r="M441" s="96" t="s">
        <v>484</v>
      </c>
      <c r="N441" s="126" t="s">
        <v>1314</v>
      </c>
      <c r="O441" s="111">
        <v>491400</v>
      </c>
      <c r="P441" s="111">
        <f>W441-O441</f>
        <v>1965600</v>
      </c>
      <c r="Q441" s="111"/>
      <c r="R441" s="111"/>
      <c r="S441" s="111"/>
      <c r="T441" s="111"/>
      <c r="U441" s="111"/>
      <c r="V441" s="129"/>
      <c r="W441" s="60">
        <v>2457000</v>
      </c>
      <c r="X441" s="111">
        <f t="shared" si="94"/>
        <v>2751840.0000000005</v>
      </c>
      <c r="Y441" s="126"/>
      <c r="Z441" s="86">
        <v>2013</v>
      </c>
      <c r="AA441" s="144"/>
      <c r="AB441" s="145"/>
    </row>
    <row r="442" spans="2:28" s="125" customFormat="1" ht="48" customHeight="1" x14ac:dyDescent="0.25">
      <c r="B442" s="56" t="s">
        <v>844</v>
      </c>
      <c r="C442" s="56" t="s">
        <v>2</v>
      </c>
      <c r="D442" s="56" t="s">
        <v>555</v>
      </c>
      <c r="E442" s="56" t="s">
        <v>556</v>
      </c>
      <c r="F442" s="56" t="s">
        <v>556</v>
      </c>
      <c r="G442" s="56" t="s">
        <v>557</v>
      </c>
      <c r="H442" s="56" t="s">
        <v>95</v>
      </c>
      <c r="I442" s="83">
        <v>100</v>
      </c>
      <c r="J442" s="84" t="s">
        <v>1039</v>
      </c>
      <c r="K442" s="33" t="s">
        <v>41</v>
      </c>
      <c r="L442" s="126"/>
      <c r="M442" s="96" t="s">
        <v>314</v>
      </c>
      <c r="N442" s="126" t="s">
        <v>1314</v>
      </c>
      <c r="O442" s="111"/>
      <c r="P442" s="111">
        <v>20000000</v>
      </c>
      <c r="Q442" s="111">
        <v>20000000</v>
      </c>
      <c r="R442" s="111">
        <v>20000000</v>
      </c>
      <c r="S442" s="111"/>
      <c r="T442" s="111"/>
      <c r="U442" s="111"/>
      <c r="V442" s="129"/>
      <c r="W442" s="60">
        <f>P442+Q442+R442+S442</f>
        <v>60000000</v>
      </c>
      <c r="X442" s="111">
        <f t="shared" si="94"/>
        <v>67200000</v>
      </c>
      <c r="Y442" s="126"/>
      <c r="Z442" s="86">
        <v>2013</v>
      </c>
      <c r="AA442" s="144"/>
      <c r="AB442" s="145"/>
    </row>
    <row r="443" spans="2:28" s="125" customFormat="1" ht="48" customHeight="1" x14ac:dyDescent="0.25">
      <c r="B443" s="56" t="s">
        <v>845</v>
      </c>
      <c r="C443" s="56" t="s">
        <v>2</v>
      </c>
      <c r="D443" s="56" t="s">
        <v>298</v>
      </c>
      <c r="E443" s="56" t="s">
        <v>299</v>
      </c>
      <c r="F443" s="56" t="s">
        <v>300</v>
      </c>
      <c r="G443" s="56" t="s">
        <v>558</v>
      </c>
      <c r="H443" s="56" t="s">
        <v>3</v>
      </c>
      <c r="I443" s="83">
        <v>0</v>
      </c>
      <c r="J443" s="84" t="s">
        <v>1040</v>
      </c>
      <c r="K443" s="84" t="s">
        <v>319</v>
      </c>
      <c r="L443" s="126"/>
      <c r="M443" s="96" t="s">
        <v>314</v>
      </c>
      <c r="N443" s="126" t="s">
        <v>1314</v>
      </c>
      <c r="O443" s="111">
        <v>2995730</v>
      </c>
      <c r="P443" s="111">
        <v>2752135</v>
      </c>
      <c r="Q443" s="111">
        <v>2752135</v>
      </c>
      <c r="R443" s="111"/>
      <c r="S443" s="111"/>
      <c r="T443" s="111"/>
      <c r="U443" s="111"/>
      <c r="V443" s="129"/>
      <c r="W443" s="60">
        <f>O443+P443+Q443+S443</f>
        <v>8500000</v>
      </c>
      <c r="X443" s="111">
        <f t="shared" si="94"/>
        <v>9520000</v>
      </c>
      <c r="Y443" s="126"/>
      <c r="Z443" s="86">
        <v>2013</v>
      </c>
      <c r="AA443" s="144"/>
      <c r="AB443" s="145"/>
    </row>
    <row r="444" spans="2:28" s="125" customFormat="1" ht="48" customHeight="1" x14ac:dyDescent="0.25">
      <c r="B444" s="56" t="s">
        <v>846</v>
      </c>
      <c r="C444" s="56" t="s">
        <v>2</v>
      </c>
      <c r="D444" s="56" t="s">
        <v>559</v>
      </c>
      <c r="E444" s="56" t="s">
        <v>560</v>
      </c>
      <c r="F444" s="56" t="s">
        <v>560</v>
      </c>
      <c r="G444" s="56" t="s">
        <v>561</v>
      </c>
      <c r="H444" s="56" t="s">
        <v>3</v>
      </c>
      <c r="I444" s="83">
        <v>0</v>
      </c>
      <c r="J444" s="84" t="s">
        <v>1035</v>
      </c>
      <c r="K444" s="84" t="s">
        <v>562</v>
      </c>
      <c r="L444" s="126"/>
      <c r="M444" s="96" t="s">
        <v>314</v>
      </c>
      <c r="N444" s="126" t="s">
        <v>1314</v>
      </c>
      <c r="O444" s="111">
        <v>800000</v>
      </c>
      <c r="P444" s="111">
        <v>800000</v>
      </c>
      <c r="Q444" s="111">
        <v>800000</v>
      </c>
      <c r="R444" s="111">
        <v>800000</v>
      </c>
      <c r="S444" s="111">
        <v>800000</v>
      </c>
      <c r="T444" s="111"/>
      <c r="U444" s="111"/>
      <c r="V444" s="129"/>
      <c r="W444" s="60">
        <f>O444+P444+Q444+R444+S444</f>
        <v>4000000</v>
      </c>
      <c r="X444" s="111">
        <f t="shared" si="94"/>
        <v>4480000</v>
      </c>
      <c r="Y444" s="126"/>
      <c r="Z444" s="86">
        <v>2013</v>
      </c>
      <c r="AA444" s="144"/>
      <c r="AB444" s="145"/>
    </row>
    <row r="445" spans="2:28" s="145" customFormat="1" ht="48" customHeight="1" x14ac:dyDescent="0.25">
      <c r="B445" s="56" t="s">
        <v>847</v>
      </c>
      <c r="C445" s="56" t="s">
        <v>2</v>
      </c>
      <c r="D445" s="56" t="s">
        <v>563</v>
      </c>
      <c r="E445" s="56" t="s">
        <v>564</v>
      </c>
      <c r="F445" s="56" t="s">
        <v>564</v>
      </c>
      <c r="G445" s="56" t="s">
        <v>565</v>
      </c>
      <c r="H445" s="56" t="s">
        <v>3</v>
      </c>
      <c r="I445" s="83">
        <v>0</v>
      </c>
      <c r="J445" s="84" t="s">
        <v>540</v>
      </c>
      <c r="K445" s="33" t="s">
        <v>41</v>
      </c>
      <c r="L445" s="126"/>
      <c r="M445" s="96" t="s">
        <v>566</v>
      </c>
      <c r="N445" s="126" t="s">
        <v>1314</v>
      </c>
      <c r="O445" s="111">
        <v>82008382.5</v>
      </c>
      <c r="P445" s="111">
        <v>70829005.5</v>
      </c>
      <c r="Q445" s="111">
        <v>64865988</v>
      </c>
      <c r="R445" s="111">
        <v>58992664.5</v>
      </c>
      <c r="S445" s="111">
        <v>52717203</v>
      </c>
      <c r="T445" s="111">
        <v>270934636.5</v>
      </c>
      <c r="U445" s="111"/>
      <c r="V445" s="129"/>
      <c r="W445" s="60">
        <v>600347880</v>
      </c>
      <c r="X445" s="111">
        <f t="shared" si="94"/>
        <v>672389625.60000002</v>
      </c>
      <c r="Y445" s="126"/>
      <c r="Z445" s="86">
        <v>2013</v>
      </c>
      <c r="AA445" s="279"/>
    </row>
    <row r="446" spans="2:28" s="145" customFormat="1" ht="48" customHeight="1" x14ac:dyDescent="0.25">
      <c r="B446" s="56" t="s">
        <v>848</v>
      </c>
      <c r="C446" s="56" t="s">
        <v>2</v>
      </c>
      <c r="D446" s="56" t="s">
        <v>563</v>
      </c>
      <c r="E446" s="56" t="s">
        <v>564</v>
      </c>
      <c r="F446" s="56" t="s">
        <v>564</v>
      </c>
      <c r="G446" s="56" t="s">
        <v>567</v>
      </c>
      <c r="H446" s="56" t="s">
        <v>3</v>
      </c>
      <c r="I446" s="83">
        <v>0</v>
      </c>
      <c r="J446" s="84" t="s">
        <v>1030</v>
      </c>
      <c r="K446" s="33" t="s">
        <v>41</v>
      </c>
      <c r="L446" s="126"/>
      <c r="M446" s="96" t="s">
        <v>566</v>
      </c>
      <c r="N446" s="126" t="s">
        <v>1314</v>
      </c>
      <c r="O446" s="111">
        <v>130358326</v>
      </c>
      <c r="P446" s="111">
        <v>201385711</v>
      </c>
      <c r="Q446" s="111">
        <v>185459761</v>
      </c>
      <c r="R446" s="111">
        <v>169259727</v>
      </c>
      <c r="S446" s="111">
        <v>152780891</v>
      </c>
      <c r="T446" s="111">
        <v>591204544</v>
      </c>
      <c r="U446" s="111"/>
      <c r="V446" s="129"/>
      <c r="W446" s="60">
        <v>1430448960</v>
      </c>
      <c r="X446" s="111">
        <f t="shared" si="94"/>
        <v>1602102835.2</v>
      </c>
      <c r="Y446" s="126"/>
      <c r="Z446" s="86">
        <v>2013</v>
      </c>
      <c r="AA446" s="279"/>
    </row>
    <row r="447" spans="2:28" s="125" customFormat="1" ht="48" customHeight="1" x14ac:dyDescent="0.25">
      <c r="B447" s="56" t="s">
        <v>849</v>
      </c>
      <c r="C447" s="56" t="s">
        <v>2</v>
      </c>
      <c r="D447" s="56" t="s">
        <v>568</v>
      </c>
      <c r="E447" s="56" t="s">
        <v>569</v>
      </c>
      <c r="F447" s="56" t="s">
        <v>570</v>
      </c>
      <c r="G447" s="56" t="s">
        <v>571</v>
      </c>
      <c r="H447" s="56" t="s">
        <v>95</v>
      </c>
      <c r="I447" s="83">
        <v>0</v>
      </c>
      <c r="J447" s="84" t="s">
        <v>307</v>
      </c>
      <c r="K447" s="33" t="s">
        <v>41</v>
      </c>
      <c r="L447" s="126"/>
      <c r="M447" s="96" t="s">
        <v>314</v>
      </c>
      <c r="N447" s="126" t="s">
        <v>1314</v>
      </c>
      <c r="O447" s="111">
        <v>2406267.5</v>
      </c>
      <c r="P447" s="111">
        <v>2406267.5</v>
      </c>
      <c r="Q447" s="111">
        <v>2406267.5</v>
      </c>
      <c r="R447" s="111"/>
      <c r="S447" s="111"/>
      <c r="T447" s="111"/>
      <c r="U447" s="111"/>
      <c r="V447" s="129"/>
      <c r="W447" s="60">
        <v>7218802.5</v>
      </c>
      <c r="X447" s="111">
        <f t="shared" si="94"/>
        <v>8085058.8000000007</v>
      </c>
      <c r="Y447" s="126"/>
      <c r="Z447" s="86">
        <v>2013</v>
      </c>
      <c r="AA447" s="144"/>
      <c r="AB447" s="145"/>
    </row>
    <row r="448" spans="2:28" s="125" customFormat="1" ht="48" customHeight="1" x14ac:dyDescent="0.25">
      <c r="B448" s="56" t="s">
        <v>850</v>
      </c>
      <c r="C448" s="56" t="s">
        <v>2</v>
      </c>
      <c r="D448" s="56" t="s">
        <v>572</v>
      </c>
      <c r="E448" s="56" t="s">
        <v>573</v>
      </c>
      <c r="F448" s="56" t="s">
        <v>573</v>
      </c>
      <c r="G448" s="56" t="s">
        <v>574</v>
      </c>
      <c r="H448" s="56" t="s">
        <v>3</v>
      </c>
      <c r="I448" s="83">
        <v>0</v>
      </c>
      <c r="J448" s="84" t="s">
        <v>1045</v>
      </c>
      <c r="K448" s="84" t="s">
        <v>575</v>
      </c>
      <c r="L448" s="126"/>
      <c r="M448" s="96" t="s">
        <v>576</v>
      </c>
      <c r="N448" s="126" t="s">
        <v>1314</v>
      </c>
      <c r="O448" s="111">
        <v>0</v>
      </c>
      <c r="P448" s="111">
        <v>0</v>
      </c>
      <c r="Q448" s="111">
        <v>0</v>
      </c>
      <c r="R448" s="111"/>
      <c r="S448" s="111"/>
      <c r="T448" s="111"/>
      <c r="U448" s="111"/>
      <c r="V448" s="129"/>
      <c r="W448" s="60">
        <v>0</v>
      </c>
      <c r="X448" s="111">
        <f t="shared" ref="X448" si="95">W448*1.12</f>
        <v>0</v>
      </c>
      <c r="Y448" s="126"/>
      <c r="Z448" s="86">
        <v>2013</v>
      </c>
      <c r="AA448" s="86" t="s">
        <v>1618</v>
      </c>
      <c r="AB448" s="145"/>
    </row>
    <row r="449" spans="2:28" s="125" customFormat="1" ht="48" customHeight="1" x14ac:dyDescent="0.25">
      <c r="B449" s="56" t="s">
        <v>1616</v>
      </c>
      <c r="C449" s="56" t="s">
        <v>2</v>
      </c>
      <c r="D449" s="56" t="s">
        <v>572</v>
      </c>
      <c r="E449" s="56" t="s">
        <v>573</v>
      </c>
      <c r="F449" s="56" t="s">
        <v>573</v>
      </c>
      <c r="G449" s="56" t="s">
        <v>574</v>
      </c>
      <c r="H449" s="56" t="s">
        <v>3</v>
      </c>
      <c r="I449" s="83">
        <v>0</v>
      </c>
      <c r="J449" s="84" t="s">
        <v>1045</v>
      </c>
      <c r="K449" s="84" t="s">
        <v>575</v>
      </c>
      <c r="L449" s="126"/>
      <c r="M449" s="96" t="s">
        <v>1617</v>
      </c>
      <c r="N449" s="126" t="s">
        <v>1314</v>
      </c>
      <c r="O449" s="111">
        <v>18468688</v>
      </c>
      <c r="P449" s="111">
        <v>24671061</v>
      </c>
      <c r="Q449" s="111">
        <v>60866094</v>
      </c>
      <c r="R449" s="111"/>
      <c r="S449" s="111"/>
      <c r="T449" s="111"/>
      <c r="U449" s="111"/>
      <c r="V449" s="129"/>
      <c r="W449" s="60">
        <v>104005843</v>
      </c>
      <c r="X449" s="111">
        <f t="shared" si="94"/>
        <v>116486544.16000001</v>
      </c>
      <c r="Y449" s="126"/>
      <c r="Z449" s="86">
        <v>2013</v>
      </c>
      <c r="AA449" s="144"/>
      <c r="AB449" s="145"/>
    </row>
    <row r="450" spans="2:28" s="125" customFormat="1" ht="48" customHeight="1" x14ac:dyDescent="0.25">
      <c r="B450" s="56" t="s">
        <v>851</v>
      </c>
      <c r="C450" s="56" t="s">
        <v>2</v>
      </c>
      <c r="D450" s="56" t="s">
        <v>298</v>
      </c>
      <c r="E450" s="56" t="s">
        <v>299</v>
      </c>
      <c r="F450" s="56" t="s">
        <v>300</v>
      </c>
      <c r="G450" s="56" t="s">
        <v>577</v>
      </c>
      <c r="H450" s="56" t="s">
        <v>3</v>
      </c>
      <c r="I450" s="83">
        <v>0</v>
      </c>
      <c r="J450" s="84" t="s">
        <v>1030</v>
      </c>
      <c r="K450" s="33" t="s">
        <v>41</v>
      </c>
      <c r="L450" s="126"/>
      <c r="M450" s="96" t="s">
        <v>314</v>
      </c>
      <c r="N450" s="126" t="s">
        <v>1314</v>
      </c>
      <c r="O450" s="111">
        <v>25236962.199999999</v>
      </c>
      <c r="P450" s="111">
        <v>21335756.399999999</v>
      </c>
      <c r="Q450" s="111">
        <v>24512736</v>
      </c>
      <c r="R450" s="111">
        <v>28189646.399999999</v>
      </c>
      <c r="S450" s="111"/>
      <c r="T450" s="111"/>
      <c r="U450" s="111"/>
      <c r="V450" s="129"/>
      <c r="W450" s="60">
        <v>99275101</v>
      </c>
      <c r="X450" s="111">
        <f t="shared" si="94"/>
        <v>111188113.12</v>
      </c>
      <c r="Y450" s="126"/>
      <c r="Z450" s="86">
        <v>2013</v>
      </c>
      <c r="AA450" s="144"/>
      <c r="AB450" s="145"/>
    </row>
    <row r="451" spans="2:28" s="125" customFormat="1" ht="48" customHeight="1" x14ac:dyDescent="0.25">
      <c r="B451" s="56" t="s">
        <v>852</v>
      </c>
      <c r="C451" s="56" t="s">
        <v>2</v>
      </c>
      <c r="D451" s="56" t="s">
        <v>293</v>
      </c>
      <c r="E451" s="56" t="s">
        <v>294</v>
      </c>
      <c r="F451" s="56" t="s">
        <v>294</v>
      </c>
      <c r="G451" s="56" t="s">
        <v>578</v>
      </c>
      <c r="H451" s="56" t="s">
        <v>3</v>
      </c>
      <c r="I451" s="83">
        <v>0</v>
      </c>
      <c r="J451" s="84" t="s">
        <v>1046</v>
      </c>
      <c r="K451" s="84" t="s">
        <v>579</v>
      </c>
      <c r="L451" s="126"/>
      <c r="M451" s="96" t="s">
        <v>320</v>
      </c>
      <c r="N451" s="126" t="s">
        <v>1314</v>
      </c>
      <c r="O451" s="111">
        <v>84835525</v>
      </c>
      <c r="P451" s="111">
        <v>118251886.5</v>
      </c>
      <c r="Q451" s="111">
        <v>118251886.5</v>
      </c>
      <c r="R451" s="111"/>
      <c r="S451" s="111"/>
      <c r="T451" s="111"/>
      <c r="U451" s="111"/>
      <c r="V451" s="129"/>
      <c r="W451" s="60">
        <f t="shared" ref="W451:W456" si="96">O451+P451+Q451</f>
        <v>321339298</v>
      </c>
      <c r="X451" s="111">
        <f t="shared" si="94"/>
        <v>359900013.76000005</v>
      </c>
      <c r="Y451" s="126"/>
      <c r="Z451" s="86">
        <v>2013</v>
      </c>
      <c r="AA451" s="144"/>
      <c r="AB451" s="145"/>
    </row>
    <row r="452" spans="2:28" s="125" customFormat="1" ht="48" customHeight="1" x14ac:dyDescent="0.25">
      <c r="B452" s="56" t="s">
        <v>853</v>
      </c>
      <c r="C452" s="56" t="s">
        <v>2</v>
      </c>
      <c r="D452" s="56" t="s">
        <v>293</v>
      </c>
      <c r="E452" s="56" t="s">
        <v>294</v>
      </c>
      <c r="F452" s="56" t="s">
        <v>294</v>
      </c>
      <c r="G452" s="56" t="s">
        <v>580</v>
      </c>
      <c r="H452" s="56" t="s">
        <v>3</v>
      </c>
      <c r="I452" s="83">
        <v>0</v>
      </c>
      <c r="J452" s="84" t="s">
        <v>1046</v>
      </c>
      <c r="K452" s="84" t="s">
        <v>581</v>
      </c>
      <c r="L452" s="126"/>
      <c r="M452" s="96" t="s">
        <v>320</v>
      </c>
      <c r="N452" s="126" t="s">
        <v>1314</v>
      </c>
      <c r="O452" s="111">
        <v>7500000</v>
      </c>
      <c r="P452" s="111">
        <v>7500000</v>
      </c>
      <c r="Q452" s="111">
        <v>7500000</v>
      </c>
      <c r="R452" s="111"/>
      <c r="S452" s="111"/>
      <c r="T452" s="111"/>
      <c r="U452" s="111"/>
      <c r="V452" s="129"/>
      <c r="W452" s="60">
        <f t="shared" si="96"/>
        <v>22500000</v>
      </c>
      <c r="X452" s="111">
        <f t="shared" si="94"/>
        <v>25200000.000000004</v>
      </c>
      <c r="Y452" s="126"/>
      <c r="Z452" s="86">
        <v>2013</v>
      </c>
      <c r="AA452" s="144"/>
      <c r="AB452" s="145"/>
    </row>
    <row r="453" spans="2:28" s="125" customFormat="1" ht="48" customHeight="1" x14ac:dyDescent="0.25">
      <c r="B453" s="56" t="s">
        <v>854</v>
      </c>
      <c r="C453" s="56" t="s">
        <v>2</v>
      </c>
      <c r="D453" s="56" t="s">
        <v>976</v>
      </c>
      <c r="E453" s="56" t="s">
        <v>977</v>
      </c>
      <c r="F453" s="56" t="s">
        <v>978</v>
      </c>
      <c r="G453" s="56" t="s">
        <v>582</v>
      </c>
      <c r="H453" s="56" t="s">
        <v>3</v>
      </c>
      <c r="I453" s="83">
        <v>0</v>
      </c>
      <c r="J453" s="84" t="s">
        <v>1046</v>
      </c>
      <c r="K453" s="84" t="s">
        <v>581</v>
      </c>
      <c r="L453" s="126"/>
      <c r="M453" s="96" t="s">
        <v>320</v>
      </c>
      <c r="N453" s="126" t="s">
        <v>1314</v>
      </c>
      <c r="O453" s="111">
        <v>1175229</v>
      </c>
      <c r="P453" s="111">
        <v>1175229</v>
      </c>
      <c r="Q453" s="111">
        <v>1175229</v>
      </c>
      <c r="R453" s="111"/>
      <c r="S453" s="111"/>
      <c r="T453" s="111"/>
      <c r="U453" s="111"/>
      <c r="V453" s="129"/>
      <c r="W453" s="60">
        <f t="shared" si="96"/>
        <v>3525687</v>
      </c>
      <c r="X453" s="111">
        <f t="shared" si="94"/>
        <v>3948769.4400000004</v>
      </c>
      <c r="Y453" s="126"/>
      <c r="Z453" s="86">
        <v>2013</v>
      </c>
      <c r="AA453" s="144"/>
      <c r="AB453" s="145"/>
    </row>
    <row r="454" spans="2:28" s="125" customFormat="1" ht="48" customHeight="1" x14ac:dyDescent="0.25">
      <c r="B454" s="56" t="s">
        <v>855</v>
      </c>
      <c r="C454" s="56" t="s">
        <v>2</v>
      </c>
      <c r="D454" s="56" t="s">
        <v>583</v>
      </c>
      <c r="E454" s="56" t="s">
        <v>584</v>
      </c>
      <c r="F454" s="56" t="s">
        <v>585</v>
      </c>
      <c r="G454" s="56" t="s">
        <v>586</v>
      </c>
      <c r="H454" s="56" t="s">
        <v>3</v>
      </c>
      <c r="I454" s="83">
        <v>0</v>
      </c>
      <c r="J454" s="84" t="s">
        <v>1035</v>
      </c>
      <c r="K454" s="84" t="s">
        <v>587</v>
      </c>
      <c r="L454" s="126"/>
      <c r="M454" s="96" t="s">
        <v>320</v>
      </c>
      <c r="N454" s="126" t="s">
        <v>1314</v>
      </c>
      <c r="O454" s="111">
        <v>2500000</v>
      </c>
      <c r="P454" s="111">
        <v>2000000</v>
      </c>
      <c r="Q454" s="111"/>
      <c r="R454" s="111"/>
      <c r="S454" s="111"/>
      <c r="T454" s="111"/>
      <c r="U454" s="111"/>
      <c r="V454" s="129"/>
      <c r="W454" s="60">
        <f t="shared" si="96"/>
        <v>4500000</v>
      </c>
      <c r="X454" s="111">
        <f t="shared" si="94"/>
        <v>5040000.0000000009</v>
      </c>
      <c r="Y454" s="126"/>
      <c r="Z454" s="86">
        <v>2013</v>
      </c>
      <c r="AA454" s="144"/>
      <c r="AB454" s="145"/>
    </row>
    <row r="455" spans="2:28" s="125" customFormat="1" ht="48" customHeight="1" x14ac:dyDescent="0.25">
      <c r="B455" s="56" t="s">
        <v>856</v>
      </c>
      <c r="C455" s="56" t="s">
        <v>2</v>
      </c>
      <c r="D455" s="56" t="s">
        <v>588</v>
      </c>
      <c r="E455" s="56" t="s">
        <v>589</v>
      </c>
      <c r="F455" s="56" t="s">
        <v>590</v>
      </c>
      <c r="G455" s="56" t="s">
        <v>591</v>
      </c>
      <c r="H455" s="56" t="s">
        <v>3</v>
      </c>
      <c r="I455" s="83">
        <v>0</v>
      </c>
      <c r="J455" s="16" t="s">
        <v>116</v>
      </c>
      <c r="K455" s="84" t="s">
        <v>587</v>
      </c>
      <c r="L455" s="126"/>
      <c r="M455" s="96" t="s">
        <v>320</v>
      </c>
      <c r="N455" s="126" t="s">
        <v>1314</v>
      </c>
      <c r="O455" s="111">
        <v>1500000</v>
      </c>
      <c r="P455" s="111">
        <v>1500000</v>
      </c>
      <c r="Q455" s="111"/>
      <c r="R455" s="111"/>
      <c r="S455" s="111"/>
      <c r="T455" s="111"/>
      <c r="U455" s="111"/>
      <c r="V455" s="129"/>
      <c r="W455" s="60">
        <f t="shared" si="96"/>
        <v>3000000</v>
      </c>
      <c r="X455" s="111">
        <f t="shared" si="94"/>
        <v>3360000.0000000005</v>
      </c>
      <c r="Y455" s="126"/>
      <c r="Z455" s="86">
        <v>2013</v>
      </c>
      <c r="AA455" s="144"/>
      <c r="AB455" s="145"/>
    </row>
    <row r="456" spans="2:28" s="125" customFormat="1" ht="48" customHeight="1" x14ac:dyDescent="0.25">
      <c r="B456" s="56" t="s">
        <v>857</v>
      </c>
      <c r="C456" s="56" t="s">
        <v>2</v>
      </c>
      <c r="D456" s="56" t="s">
        <v>588</v>
      </c>
      <c r="E456" s="56" t="s">
        <v>589</v>
      </c>
      <c r="F456" s="56" t="s">
        <v>590</v>
      </c>
      <c r="G456" s="56" t="s">
        <v>592</v>
      </c>
      <c r="H456" s="56" t="s">
        <v>3</v>
      </c>
      <c r="I456" s="83">
        <v>0</v>
      </c>
      <c r="J456" s="16" t="s">
        <v>116</v>
      </c>
      <c r="K456" s="84" t="s">
        <v>587</v>
      </c>
      <c r="L456" s="126"/>
      <c r="M456" s="96" t="s">
        <v>320</v>
      </c>
      <c r="N456" s="126" t="s">
        <v>1314</v>
      </c>
      <c r="O456" s="111">
        <v>1500000</v>
      </c>
      <c r="P456" s="111">
        <v>1500000</v>
      </c>
      <c r="Q456" s="111"/>
      <c r="R456" s="111"/>
      <c r="S456" s="111"/>
      <c r="T456" s="111"/>
      <c r="U456" s="111"/>
      <c r="V456" s="129"/>
      <c r="W456" s="60">
        <f t="shared" si="96"/>
        <v>3000000</v>
      </c>
      <c r="X456" s="111">
        <f t="shared" si="94"/>
        <v>3360000.0000000005</v>
      </c>
      <c r="Y456" s="126"/>
      <c r="Z456" s="86">
        <v>2013</v>
      </c>
      <c r="AA456" s="144"/>
      <c r="AB456" s="145"/>
    </row>
    <row r="457" spans="2:28" s="125" customFormat="1" ht="48" customHeight="1" x14ac:dyDescent="0.25">
      <c r="B457" s="56" t="s">
        <v>858</v>
      </c>
      <c r="C457" s="56" t="s">
        <v>2</v>
      </c>
      <c r="D457" s="56" t="s">
        <v>593</v>
      </c>
      <c r="E457" s="56" t="s">
        <v>594</v>
      </c>
      <c r="F457" s="56" t="s">
        <v>595</v>
      </c>
      <c r="G457" s="56" t="s">
        <v>596</v>
      </c>
      <c r="H457" s="56" t="s">
        <v>3</v>
      </c>
      <c r="I457" s="83">
        <v>100</v>
      </c>
      <c r="J457" s="84" t="s">
        <v>1039</v>
      </c>
      <c r="K457" s="33" t="s">
        <v>41</v>
      </c>
      <c r="L457" s="126"/>
      <c r="M457" s="96" t="s">
        <v>331</v>
      </c>
      <c r="N457" s="126" t="s">
        <v>1314</v>
      </c>
      <c r="O457" s="111">
        <v>910000</v>
      </c>
      <c r="P457" s="111">
        <v>2730000</v>
      </c>
      <c r="Q457" s="111"/>
      <c r="R457" s="111"/>
      <c r="S457" s="111"/>
      <c r="T457" s="111"/>
      <c r="U457" s="111"/>
      <c r="V457" s="129"/>
      <c r="W457" s="60">
        <v>3640000</v>
      </c>
      <c r="X457" s="111">
        <f t="shared" si="94"/>
        <v>4076800.0000000005</v>
      </c>
      <c r="Y457" s="126"/>
      <c r="Z457" s="86">
        <v>2013</v>
      </c>
      <c r="AA457" s="144"/>
      <c r="AB457" s="145"/>
    </row>
    <row r="458" spans="2:28" s="125" customFormat="1" ht="48" customHeight="1" x14ac:dyDescent="0.25">
      <c r="B458" s="56" t="s">
        <v>859</v>
      </c>
      <c r="C458" s="56" t="s">
        <v>2</v>
      </c>
      <c r="D458" s="56" t="s">
        <v>593</v>
      </c>
      <c r="E458" s="56" t="s">
        <v>594</v>
      </c>
      <c r="F458" s="56" t="s">
        <v>595</v>
      </c>
      <c r="G458" s="56" t="s">
        <v>597</v>
      </c>
      <c r="H458" s="56" t="s">
        <v>3</v>
      </c>
      <c r="I458" s="83">
        <v>100</v>
      </c>
      <c r="J458" s="84" t="s">
        <v>1039</v>
      </c>
      <c r="K458" s="84" t="s">
        <v>598</v>
      </c>
      <c r="L458" s="126"/>
      <c r="M458" s="96" t="s">
        <v>331</v>
      </c>
      <c r="N458" s="126" t="s">
        <v>1314</v>
      </c>
      <c r="O458" s="111">
        <v>490000</v>
      </c>
      <c r="P458" s="111">
        <v>1470000</v>
      </c>
      <c r="Q458" s="111"/>
      <c r="R458" s="111"/>
      <c r="S458" s="111"/>
      <c r="T458" s="111"/>
      <c r="U458" s="111"/>
      <c r="V458" s="129"/>
      <c r="W458" s="60">
        <v>1960000</v>
      </c>
      <c r="X458" s="111">
        <f t="shared" si="94"/>
        <v>2195200</v>
      </c>
      <c r="Y458" s="126"/>
      <c r="Z458" s="86">
        <v>2013</v>
      </c>
      <c r="AA458" s="144"/>
      <c r="AB458" s="145"/>
    </row>
    <row r="459" spans="2:28" s="125" customFormat="1" ht="48" customHeight="1" x14ac:dyDescent="0.25">
      <c r="B459" s="56" t="s">
        <v>860</v>
      </c>
      <c r="C459" s="56" t="s">
        <v>2</v>
      </c>
      <c r="D459" s="56" t="s">
        <v>599</v>
      </c>
      <c r="E459" s="56" t="s">
        <v>600</v>
      </c>
      <c r="F459" s="56" t="s">
        <v>600</v>
      </c>
      <c r="G459" s="56" t="s">
        <v>601</v>
      </c>
      <c r="H459" s="56" t="s">
        <v>3</v>
      </c>
      <c r="I459" s="83">
        <v>100</v>
      </c>
      <c r="J459" s="84" t="s">
        <v>1039</v>
      </c>
      <c r="K459" s="33" t="s">
        <v>41</v>
      </c>
      <c r="L459" s="126"/>
      <c r="M459" s="96" t="s">
        <v>331</v>
      </c>
      <c r="N459" s="126" t="s">
        <v>1314</v>
      </c>
      <c r="O459" s="111">
        <v>592515</v>
      </c>
      <c r="P459" s="111">
        <v>1777545</v>
      </c>
      <c r="Q459" s="111"/>
      <c r="R459" s="111"/>
      <c r="S459" s="111"/>
      <c r="T459" s="111"/>
      <c r="U459" s="111"/>
      <c r="V459" s="129"/>
      <c r="W459" s="60">
        <v>2370060</v>
      </c>
      <c r="X459" s="111">
        <f t="shared" si="94"/>
        <v>2654467.2000000002</v>
      </c>
      <c r="Y459" s="126"/>
      <c r="Z459" s="86">
        <v>2013</v>
      </c>
      <c r="AA459" s="144"/>
      <c r="AB459" s="145"/>
    </row>
    <row r="460" spans="2:28" s="125" customFormat="1" ht="48" customHeight="1" x14ac:dyDescent="0.25">
      <c r="B460" s="56" t="s">
        <v>861</v>
      </c>
      <c r="C460" s="56" t="s">
        <v>2</v>
      </c>
      <c r="D460" s="56" t="s">
        <v>599</v>
      </c>
      <c r="E460" s="56" t="s">
        <v>600</v>
      </c>
      <c r="F460" s="56" t="s">
        <v>600</v>
      </c>
      <c r="G460" s="56" t="s">
        <v>602</v>
      </c>
      <c r="H460" s="56" t="s">
        <v>3</v>
      </c>
      <c r="I460" s="83">
        <v>100</v>
      </c>
      <c r="J460" s="84" t="s">
        <v>1039</v>
      </c>
      <c r="K460" s="84" t="s">
        <v>598</v>
      </c>
      <c r="L460" s="126"/>
      <c r="M460" s="96" t="s">
        <v>331</v>
      </c>
      <c r="N460" s="126" t="s">
        <v>1314</v>
      </c>
      <c r="O460" s="111">
        <v>319646.25</v>
      </c>
      <c r="P460" s="111">
        <v>958938.75</v>
      </c>
      <c r="Q460" s="111"/>
      <c r="R460" s="111"/>
      <c r="S460" s="111"/>
      <c r="T460" s="111"/>
      <c r="U460" s="111"/>
      <c r="V460" s="129"/>
      <c r="W460" s="60">
        <v>1278585</v>
      </c>
      <c r="X460" s="111">
        <f t="shared" si="94"/>
        <v>1432015.2000000002</v>
      </c>
      <c r="Y460" s="126"/>
      <c r="Z460" s="86">
        <v>2013</v>
      </c>
      <c r="AA460" s="144"/>
      <c r="AB460" s="145"/>
    </row>
    <row r="461" spans="2:28" s="125" customFormat="1" ht="48" customHeight="1" x14ac:dyDescent="0.25">
      <c r="B461" s="56" t="s">
        <v>862</v>
      </c>
      <c r="C461" s="56" t="s">
        <v>2</v>
      </c>
      <c r="D461" s="56" t="s">
        <v>603</v>
      </c>
      <c r="E461" s="56" t="s">
        <v>604</v>
      </c>
      <c r="F461" s="56" t="s">
        <v>605</v>
      </c>
      <c r="G461" s="56" t="s">
        <v>606</v>
      </c>
      <c r="H461" s="56" t="s">
        <v>3</v>
      </c>
      <c r="I461" s="83">
        <v>0</v>
      </c>
      <c r="J461" s="84" t="s">
        <v>1039</v>
      </c>
      <c r="K461" s="84" t="s">
        <v>607</v>
      </c>
      <c r="L461" s="126"/>
      <c r="M461" s="96" t="s">
        <v>331</v>
      </c>
      <c r="N461" s="126" t="s">
        <v>1314</v>
      </c>
      <c r="O461" s="111">
        <v>19305000</v>
      </c>
      <c r="P461" s="111">
        <v>22200750</v>
      </c>
      <c r="Q461" s="111"/>
      <c r="R461" s="111"/>
      <c r="S461" s="111"/>
      <c r="T461" s="111"/>
      <c r="U461" s="111"/>
      <c r="V461" s="129"/>
      <c r="W461" s="60">
        <v>41505750</v>
      </c>
      <c r="X461" s="111">
        <f t="shared" si="94"/>
        <v>46486440.000000007</v>
      </c>
      <c r="Y461" s="126"/>
      <c r="Z461" s="86">
        <v>2013</v>
      </c>
      <c r="AA461" s="144"/>
      <c r="AB461" s="145"/>
    </row>
    <row r="462" spans="2:28" s="125" customFormat="1" ht="48" customHeight="1" x14ac:dyDescent="0.25">
      <c r="B462" s="56" t="s">
        <v>863</v>
      </c>
      <c r="C462" s="56" t="s">
        <v>2</v>
      </c>
      <c r="D462" s="56" t="s">
        <v>608</v>
      </c>
      <c r="E462" s="56" t="s">
        <v>609</v>
      </c>
      <c r="F462" s="56" t="s">
        <v>610</v>
      </c>
      <c r="G462" s="56" t="s">
        <v>611</v>
      </c>
      <c r="H462" s="56" t="s">
        <v>95</v>
      </c>
      <c r="I462" s="83">
        <v>0</v>
      </c>
      <c r="J462" s="84" t="s">
        <v>1034</v>
      </c>
      <c r="K462" s="84" t="s">
        <v>483</v>
      </c>
      <c r="L462" s="126"/>
      <c r="M462" s="96" t="s">
        <v>331</v>
      </c>
      <c r="N462" s="126" t="s">
        <v>1314</v>
      </c>
      <c r="O462" s="111">
        <v>1944445</v>
      </c>
      <c r="P462" s="111">
        <v>4666667</v>
      </c>
      <c r="Q462" s="111">
        <v>4666667</v>
      </c>
      <c r="R462" s="111">
        <v>2722221</v>
      </c>
      <c r="S462" s="111"/>
      <c r="T462" s="111"/>
      <c r="U462" s="111"/>
      <c r="V462" s="129"/>
      <c r="W462" s="60">
        <v>14000000</v>
      </c>
      <c r="X462" s="111">
        <f t="shared" si="94"/>
        <v>15680000.000000002</v>
      </c>
      <c r="Y462" s="126"/>
      <c r="Z462" s="86">
        <v>2013</v>
      </c>
      <c r="AA462" s="144"/>
      <c r="AB462" s="145"/>
    </row>
    <row r="463" spans="2:28" s="125" customFormat="1" ht="48" customHeight="1" x14ac:dyDescent="0.25">
      <c r="B463" s="56" t="s">
        <v>864</v>
      </c>
      <c r="C463" s="56" t="s">
        <v>2</v>
      </c>
      <c r="D463" s="56" t="s">
        <v>612</v>
      </c>
      <c r="E463" s="56" t="s">
        <v>613</v>
      </c>
      <c r="F463" s="56" t="s">
        <v>614</v>
      </c>
      <c r="G463" s="56" t="s">
        <v>614</v>
      </c>
      <c r="H463" s="56" t="s">
        <v>615</v>
      </c>
      <c r="I463" s="83">
        <v>0</v>
      </c>
      <c r="J463" s="84" t="s">
        <v>1041</v>
      </c>
      <c r="K463" s="33" t="s">
        <v>41</v>
      </c>
      <c r="L463" s="126"/>
      <c r="M463" s="96" t="s">
        <v>332</v>
      </c>
      <c r="N463" s="126" t="s">
        <v>1314</v>
      </c>
      <c r="O463" s="111">
        <v>440000</v>
      </c>
      <c r="P463" s="111">
        <v>1320000</v>
      </c>
      <c r="Q463" s="111">
        <v>1320000</v>
      </c>
      <c r="R463" s="111">
        <v>880000</v>
      </c>
      <c r="S463" s="111"/>
      <c r="T463" s="111"/>
      <c r="U463" s="111"/>
      <c r="V463" s="129"/>
      <c r="W463" s="60">
        <v>3960000</v>
      </c>
      <c r="X463" s="111">
        <f t="shared" si="94"/>
        <v>4435200</v>
      </c>
      <c r="Y463" s="126"/>
      <c r="Z463" s="86">
        <v>2013</v>
      </c>
      <c r="AA463" s="144"/>
      <c r="AB463" s="145"/>
    </row>
    <row r="464" spans="2:28" s="125" customFormat="1" ht="48" customHeight="1" x14ac:dyDescent="0.25">
      <c r="B464" s="56" t="s">
        <v>865</v>
      </c>
      <c r="C464" s="56" t="s">
        <v>2</v>
      </c>
      <c r="D464" s="56" t="s">
        <v>616</v>
      </c>
      <c r="E464" s="56" t="s">
        <v>617</v>
      </c>
      <c r="F464" s="56" t="s">
        <v>618</v>
      </c>
      <c r="G464" s="56" t="s">
        <v>618</v>
      </c>
      <c r="H464" s="56" t="s">
        <v>615</v>
      </c>
      <c r="I464" s="83">
        <v>0</v>
      </c>
      <c r="J464" s="84" t="s">
        <v>1041</v>
      </c>
      <c r="K464" s="33" t="s">
        <v>41</v>
      </c>
      <c r="L464" s="126"/>
      <c r="M464" s="96" t="s">
        <v>332</v>
      </c>
      <c r="N464" s="126" t="s">
        <v>1314</v>
      </c>
      <c r="O464" s="111">
        <v>52000</v>
      </c>
      <c r="P464" s="111">
        <v>156000</v>
      </c>
      <c r="Q464" s="111">
        <v>156000</v>
      </c>
      <c r="R464" s="111">
        <v>104000</v>
      </c>
      <c r="S464" s="111"/>
      <c r="T464" s="111"/>
      <c r="U464" s="111"/>
      <c r="V464" s="129"/>
      <c r="W464" s="60">
        <v>468000</v>
      </c>
      <c r="X464" s="111">
        <f t="shared" si="94"/>
        <v>524160.00000000006</v>
      </c>
      <c r="Y464" s="126"/>
      <c r="Z464" s="86">
        <v>2013</v>
      </c>
      <c r="AA464" s="144"/>
      <c r="AB464" s="145"/>
    </row>
    <row r="465" spans="2:28" s="125" customFormat="1" ht="48" customHeight="1" x14ac:dyDescent="0.25">
      <c r="B465" s="56" t="s">
        <v>866</v>
      </c>
      <c r="C465" s="56" t="s">
        <v>2</v>
      </c>
      <c r="D465" s="56" t="s">
        <v>619</v>
      </c>
      <c r="E465" s="56" t="s">
        <v>620</v>
      </c>
      <c r="F465" s="56" t="s">
        <v>621</v>
      </c>
      <c r="G465" s="56" t="s">
        <v>622</v>
      </c>
      <c r="H465" s="56" t="s">
        <v>615</v>
      </c>
      <c r="I465" s="83">
        <v>0</v>
      </c>
      <c r="J465" s="84" t="s">
        <v>1041</v>
      </c>
      <c r="K465" s="33" t="s">
        <v>41</v>
      </c>
      <c r="L465" s="126"/>
      <c r="M465" s="96" t="s">
        <v>332</v>
      </c>
      <c r="N465" s="126" t="s">
        <v>1314</v>
      </c>
      <c r="O465" s="111">
        <v>470400</v>
      </c>
      <c r="P465" s="111">
        <v>1411200</v>
      </c>
      <c r="Q465" s="111">
        <v>1411200</v>
      </c>
      <c r="R465" s="111">
        <v>940800</v>
      </c>
      <c r="S465" s="111"/>
      <c r="T465" s="111"/>
      <c r="U465" s="111"/>
      <c r="V465" s="129"/>
      <c r="W465" s="60">
        <v>4233600</v>
      </c>
      <c r="X465" s="111">
        <f t="shared" si="94"/>
        <v>4741632</v>
      </c>
      <c r="Y465" s="126"/>
      <c r="Z465" s="86">
        <v>2013</v>
      </c>
      <c r="AA465" s="144"/>
      <c r="AB465" s="145"/>
    </row>
    <row r="466" spans="2:28" s="125" customFormat="1" ht="48" customHeight="1" x14ac:dyDescent="0.25">
      <c r="B466" s="56" t="s">
        <v>867</v>
      </c>
      <c r="C466" s="56" t="s">
        <v>2</v>
      </c>
      <c r="D466" s="56" t="s">
        <v>619</v>
      </c>
      <c r="E466" s="56" t="s">
        <v>620</v>
      </c>
      <c r="F466" s="56" t="s">
        <v>621</v>
      </c>
      <c r="G466" s="56" t="s">
        <v>623</v>
      </c>
      <c r="H466" s="56" t="s">
        <v>615</v>
      </c>
      <c r="I466" s="83">
        <v>0</v>
      </c>
      <c r="J466" s="84" t="s">
        <v>1041</v>
      </c>
      <c r="K466" s="33" t="s">
        <v>41</v>
      </c>
      <c r="L466" s="126"/>
      <c r="M466" s="96" t="s">
        <v>332</v>
      </c>
      <c r="N466" s="126" t="s">
        <v>1314</v>
      </c>
      <c r="O466" s="111">
        <v>126000</v>
      </c>
      <c r="P466" s="111">
        <v>378000</v>
      </c>
      <c r="Q466" s="111">
        <v>378000</v>
      </c>
      <c r="R466" s="111">
        <v>252000</v>
      </c>
      <c r="S466" s="111"/>
      <c r="T466" s="111"/>
      <c r="U466" s="111"/>
      <c r="V466" s="129"/>
      <c r="W466" s="60">
        <v>1134000</v>
      </c>
      <c r="X466" s="111">
        <f t="shared" si="94"/>
        <v>1270080.0000000002</v>
      </c>
      <c r="Y466" s="126"/>
      <c r="Z466" s="86">
        <v>2013</v>
      </c>
      <c r="AA466" s="144"/>
      <c r="AB466" s="145"/>
    </row>
    <row r="467" spans="2:28" s="125" customFormat="1" ht="48" customHeight="1" x14ac:dyDescent="0.25">
      <c r="B467" s="56" t="s">
        <v>868</v>
      </c>
      <c r="C467" s="56" t="s">
        <v>2</v>
      </c>
      <c r="D467" s="187" t="s">
        <v>387</v>
      </c>
      <c r="E467" s="187" t="s">
        <v>382</v>
      </c>
      <c r="F467" s="187" t="s">
        <v>382</v>
      </c>
      <c r="G467" s="56" t="s">
        <v>624</v>
      </c>
      <c r="H467" s="56" t="s">
        <v>3</v>
      </c>
      <c r="I467" s="83">
        <v>0</v>
      </c>
      <c r="J467" s="84" t="s">
        <v>400</v>
      </c>
      <c r="K467" s="33" t="s">
        <v>41</v>
      </c>
      <c r="L467" s="126"/>
      <c r="M467" s="96" t="s">
        <v>332</v>
      </c>
      <c r="N467" s="126" t="s">
        <v>1314</v>
      </c>
      <c r="O467" s="111">
        <v>4729900</v>
      </c>
      <c r="P467" s="111">
        <v>28196700</v>
      </c>
      <c r="Q467" s="111">
        <v>28196700</v>
      </c>
      <c r="R467" s="111">
        <v>28196700</v>
      </c>
      <c r="S467" s="111"/>
      <c r="T467" s="111"/>
      <c r="U467" s="111"/>
      <c r="V467" s="129"/>
      <c r="W467" s="60">
        <f>O467+P467+Q467+R467</f>
        <v>89320000</v>
      </c>
      <c r="X467" s="111">
        <f t="shared" si="94"/>
        <v>100038400.00000001</v>
      </c>
      <c r="Y467" s="126"/>
      <c r="Z467" s="86">
        <v>2013</v>
      </c>
      <c r="AA467" s="144"/>
      <c r="AB467" s="145"/>
    </row>
    <row r="468" spans="2:28" s="125" customFormat="1" ht="48" customHeight="1" x14ac:dyDescent="0.25">
      <c r="B468" s="56" t="s">
        <v>869</v>
      </c>
      <c r="C468" s="56" t="s">
        <v>2</v>
      </c>
      <c r="D468" s="187" t="s">
        <v>387</v>
      </c>
      <c r="E468" s="187" t="s">
        <v>382</v>
      </c>
      <c r="F468" s="187" t="s">
        <v>382</v>
      </c>
      <c r="G468" s="56" t="s">
        <v>625</v>
      </c>
      <c r="H468" s="56" t="s">
        <v>3</v>
      </c>
      <c r="I468" s="83">
        <v>0</v>
      </c>
      <c r="J468" s="84" t="s">
        <v>400</v>
      </c>
      <c r="K468" s="84" t="s">
        <v>467</v>
      </c>
      <c r="L468" s="126"/>
      <c r="M468" s="96" t="s">
        <v>332</v>
      </c>
      <c r="N468" s="126" t="s">
        <v>1314</v>
      </c>
      <c r="O468" s="111">
        <v>3227700</v>
      </c>
      <c r="P468" s="111">
        <v>19224100</v>
      </c>
      <c r="Q468" s="111">
        <v>19224100</v>
      </c>
      <c r="R468" s="111">
        <v>19224100</v>
      </c>
      <c r="S468" s="111"/>
      <c r="T468" s="111"/>
      <c r="U468" s="111"/>
      <c r="V468" s="129"/>
      <c r="W468" s="60">
        <f>O468+P468+Q468+R468</f>
        <v>60900000</v>
      </c>
      <c r="X468" s="111">
        <f t="shared" si="94"/>
        <v>68208000</v>
      </c>
      <c r="Y468" s="126"/>
      <c r="Z468" s="86">
        <v>2013</v>
      </c>
      <c r="AA468" s="144"/>
      <c r="AB468" s="145"/>
    </row>
    <row r="469" spans="2:28" s="125" customFormat="1" ht="48" customHeight="1" x14ac:dyDescent="0.25">
      <c r="B469" s="56" t="s">
        <v>870</v>
      </c>
      <c r="C469" s="56" t="s">
        <v>2</v>
      </c>
      <c r="D469" s="56" t="s">
        <v>537</v>
      </c>
      <c r="E469" s="56" t="s">
        <v>538</v>
      </c>
      <c r="F469" s="56" t="s">
        <v>538</v>
      </c>
      <c r="G469" s="56" t="s">
        <v>626</v>
      </c>
      <c r="H469" s="56" t="s">
        <v>95</v>
      </c>
      <c r="I469" s="83">
        <v>0</v>
      </c>
      <c r="J469" s="84" t="s">
        <v>1021</v>
      </c>
      <c r="K469" s="84" t="s">
        <v>467</v>
      </c>
      <c r="L469" s="126"/>
      <c r="M469" s="96" t="s">
        <v>332</v>
      </c>
      <c r="N469" s="126" t="s">
        <v>1314</v>
      </c>
      <c r="O469" s="111">
        <v>0</v>
      </c>
      <c r="P469" s="111">
        <v>0</v>
      </c>
      <c r="Q469" s="111">
        <v>0</v>
      </c>
      <c r="R469" s="111">
        <v>0</v>
      </c>
      <c r="S469" s="111"/>
      <c r="T469" s="111"/>
      <c r="U469" s="111"/>
      <c r="V469" s="129"/>
      <c r="W469" s="60">
        <v>0</v>
      </c>
      <c r="X469" s="111">
        <f t="shared" si="94"/>
        <v>0</v>
      </c>
      <c r="Y469" s="126"/>
      <c r="Z469" s="86">
        <v>2013</v>
      </c>
      <c r="AA469" s="111" t="s">
        <v>992</v>
      </c>
      <c r="AB469" s="145"/>
    </row>
    <row r="470" spans="2:28" s="125" customFormat="1" ht="48" customHeight="1" x14ac:dyDescent="0.25">
      <c r="B470" s="56" t="s">
        <v>871</v>
      </c>
      <c r="C470" s="56" t="s">
        <v>2</v>
      </c>
      <c r="D470" s="56" t="s">
        <v>293</v>
      </c>
      <c r="E470" s="56" t="s">
        <v>294</v>
      </c>
      <c r="F470" s="56" t="s">
        <v>294</v>
      </c>
      <c r="G470" s="56" t="s">
        <v>627</v>
      </c>
      <c r="H470" s="56" t="s">
        <v>95</v>
      </c>
      <c r="I470" s="83">
        <v>0</v>
      </c>
      <c r="J470" s="84" t="s">
        <v>1021</v>
      </c>
      <c r="K470" s="84" t="s">
        <v>628</v>
      </c>
      <c r="L470" s="126"/>
      <c r="M470" s="96" t="s">
        <v>332</v>
      </c>
      <c r="N470" s="126" t="s">
        <v>1314</v>
      </c>
      <c r="O470" s="111">
        <v>131250</v>
      </c>
      <c r="P470" s="111">
        <v>590625</v>
      </c>
      <c r="Q470" s="111">
        <v>590625</v>
      </c>
      <c r="R470" s="111"/>
      <c r="S470" s="111"/>
      <c r="T470" s="111"/>
      <c r="U470" s="111"/>
      <c r="V470" s="129"/>
      <c r="W470" s="60">
        <f>O470+P470+Q470+R470+S470</f>
        <v>1312500</v>
      </c>
      <c r="X470" s="111">
        <f t="shared" si="94"/>
        <v>1470000.0000000002</v>
      </c>
      <c r="Y470" s="126"/>
      <c r="Z470" s="86">
        <v>2013</v>
      </c>
      <c r="AA470" s="144"/>
      <c r="AB470" s="145"/>
    </row>
    <row r="471" spans="2:28" s="125" customFormat="1" ht="48" customHeight="1" x14ac:dyDescent="0.25">
      <c r="B471" s="56" t="s">
        <v>872</v>
      </c>
      <c r="C471" s="56" t="s">
        <v>2</v>
      </c>
      <c r="D471" s="56" t="s">
        <v>402</v>
      </c>
      <c r="E471" s="56" t="s">
        <v>403</v>
      </c>
      <c r="F471" s="56" t="s">
        <v>403</v>
      </c>
      <c r="G471" s="56" t="s">
        <v>629</v>
      </c>
      <c r="H471" s="56" t="s">
        <v>95</v>
      </c>
      <c r="I471" s="83">
        <v>0</v>
      </c>
      <c r="J471" s="84" t="s">
        <v>1025</v>
      </c>
      <c r="K471" s="84" t="s">
        <v>630</v>
      </c>
      <c r="L471" s="126"/>
      <c r="M471" s="96" t="s">
        <v>332</v>
      </c>
      <c r="N471" s="126" t="s">
        <v>1314</v>
      </c>
      <c r="O471" s="111">
        <v>1400000</v>
      </c>
      <c r="P471" s="111">
        <v>8400000</v>
      </c>
      <c r="Q471" s="111"/>
      <c r="R471" s="111"/>
      <c r="S471" s="111"/>
      <c r="T471" s="111"/>
      <c r="U471" s="111"/>
      <c r="V471" s="129"/>
      <c r="W471" s="60">
        <f>O471+P471+Q471+R471+S471</f>
        <v>9800000</v>
      </c>
      <c r="X471" s="111">
        <f t="shared" si="94"/>
        <v>10976000.000000002</v>
      </c>
      <c r="Y471" s="126"/>
      <c r="Z471" s="86">
        <v>2013</v>
      </c>
      <c r="AA471" s="144"/>
      <c r="AB471" s="145"/>
    </row>
    <row r="472" spans="2:28" s="145" customFormat="1" ht="48" customHeight="1" x14ac:dyDescent="0.25">
      <c r="B472" s="56" t="s">
        <v>873</v>
      </c>
      <c r="C472" s="56" t="s">
        <v>2</v>
      </c>
      <c r="D472" s="56" t="s">
        <v>631</v>
      </c>
      <c r="E472" s="56" t="s">
        <v>632</v>
      </c>
      <c r="F472" s="56" t="s">
        <v>633</v>
      </c>
      <c r="G472" s="56" t="s">
        <v>634</v>
      </c>
      <c r="H472" s="56" t="s">
        <v>95</v>
      </c>
      <c r="I472" s="83">
        <v>0</v>
      </c>
      <c r="J472" s="84" t="s">
        <v>1024</v>
      </c>
      <c r="K472" s="33" t="s">
        <v>41</v>
      </c>
      <c r="L472" s="126"/>
      <c r="M472" s="96" t="s">
        <v>332</v>
      </c>
      <c r="N472" s="126" t="s">
        <v>1314</v>
      </c>
      <c r="O472" s="111">
        <v>177412</v>
      </c>
      <c r="P472" s="111">
        <v>354822.1</v>
      </c>
      <c r="Q472" s="111"/>
      <c r="R472" s="111"/>
      <c r="S472" s="111"/>
      <c r="T472" s="111"/>
      <c r="U472" s="111"/>
      <c r="V472" s="129"/>
      <c r="W472" s="60">
        <f>P472+Q472</f>
        <v>354822.1</v>
      </c>
      <c r="X472" s="111">
        <f t="shared" si="94"/>
        <v>397400.75200000004</v>
      </c>
      <c r="Y472" s="126"/>
      <c r="Z472" s="86">
        <v>2013</v>
      </c>
      <c r="AA472" s="279"/>
    </row>
    <row r="473" spans="2:28" s="125" customFormat="1" ht="48" customHeight="1" x14ac:dyDescent="0.25">
      <c r="B473" s="56" t="s">
        <v>874</v>
      </c>
      <c r="C473" s="56" t="s">
        <v>2</v>
      </c>
      <c r="D473" s="56" t="s">
        <v>932</v>
      </c>
      <c r="E473" s="56" t="s">
        <v>411</v>
      </c>
      <c r="F473" s="56" t="s">
        <v>411</v>
      </c>
      <c r="G473" s="56" t="s">
        <v>439</v>
      </c>
      <c r="H473" s="56" t="s">
        <v>95</v>
      </c>
      <c r="I473" s="83">
        <v>0</v>
      </c>
      <c r="J473" s="84" t="s">
        <v>400</v>
      </c>
      <c r="K473" s="84" t="s">
        <v>440</v>
      </c>
      <c r="L473" s="126"/>
      <c r="M473" s="96" t="s">
        <v>27</v>
      </c>
      <c r="N473" s="129" t="s">
        <v>1314</v>
      </c>
      <c r="O473" s="111">
        <v>2057000</v>
      </c>
      <c r="P473" s="111"/>
      <c r="Q473" s="111"/>
      <c r="R473" s="111"/>
      <c r="S473" s="111"/>
      <c r="T473" s="111"/>
      <c r="U473" s="111"/>
      <c r="V473" s="129"/>
      <c r="W473" s="60">
        <v>2057000</v>
      </c>
      <c r="X473" s="111">
        <f t="shared" si="94"/>
        <v>2303840</v>
      </c>
      <c r="Y473" s="126"/>
      <c r="Z473" s="86">
        <v>2012</v>
      </c>
      <c r="AA473" s="144"/>
      <c r="AB473" s="145"/>
    </row>
    <row r="474" spans="2:28" s="125" customFormat="1" ht="48" customHeight="1" x14ac:dyDescent="0.25">
      <c r="B474" s="56" t="s">
        <v>875</v>
      </c>
      <c r="C474" s="56" t="s">
        <v>2</v>
      </c>
      <c r="D474" s="56" t="s">
        <v>293</v>
      </c>
      <c r="E474" s="56" t="s">
        <v>294</v>
      </c>
      <c r="F474" s="56" t="s">
        <v>294</v>
      </c>
      <c r="G474" s="56" t="s">
        <v>635</v>
      </c>
      <c r="H474" s="56" t="s">
        <v>95</v>
      </c>
      <c r="I474" s="83">
        <v>0</v>
      </c>
      <c r="J474" s="84" t="s">
        <v>1047</v>
      </c>
      <c r="K474" s="84" t="s">
        <v>579</v>
      </c>
      <c r="L474" s="130"/>
      <c r="M474" s="96" t="s">
        <v>636</v>
      </c>
      <c r="N474" s="135" t="s">
        <v>1314</v>
      </c>
      <c r="O474" s="111"/>
      <c r="P474" s="111">
        <v>262550000</v>
      </c>
      <c r="Q474" s="111">
        <v>262550000</v>
      </c>
      <c r="R474" s="111"/>
      <c r="S474" s="111"/>
      <c r="T474" s="111"/>
      <c r="U474" s="111"/>
      <c r="V474" s="129"/>
      <c r="W474" s="60">
        <v>525100000</v>
      </c>
      <c r="X474" s="111">
        <f t="shared" si="94"/>
        <v>588112000</v>
      </c>
      <c r="Y474" s="135"/>
      <c r="Z474" s="86">
        <v>2014</v>
      </c>
      <c r="AA474" s="144"/>
      <c r="AB474" s="145"/>
    </row>
    <row r="475" spans="2:28" s="125" customFormat="1" ht="48" customHeight="1" x14ac:dyDescent="0.25">
      <c r="B475" s="56" t="s">
        <v>876</v>
      </c>
      <c r="C475" s="56" t="s">
        <v>2</v>
      </c>
      <c r="D475" s="56" t="s">
        <v>387</v>
      </c>
      <c r="E475" s="56" t="s">
        <v>382</v>
      </c>
      <c r="F475" s="56" t="s">
        <v>382</v>
      </c>
      <c r="G475" s="56" t="s">
        <v>637</v>
      </c>
      <c r="H475" s="56" t="s">
        <v>95</v>
      </c>
      <c r="I475" s="83">
        <v>0</v>
      </c>
      <c r="J475" s="84" t="s">
        <v>1032</v>
      </c>
      <c r="K475" s="84" t="s">
        <v>638</v>
      </c>
      <c r="L475" s="136"/>
      <c r="M475" s="96" t="s">
        <v>636</v>
      </c>
      <c r="N475" s="135" t="s">
        <v>1314</v>
      </c>
      <c r="O475" s="111"/>
      <c r="P475" s="111">
        <v>2000000</v>
      </c>
      <c r="Q475" s="111">
        <v>2000000</v>
      </c>
      <c r="R475" s="111">
        <v>2000000</v>
      </c>
      <c r="S475" s="111">
        <v>2000000</v>
      </c>
      <c r="T475" s="111">
        <v>2000000</v>
      </c>
      <c r="U475" s="111"/>
      <c r="V475" s="129"/>
      <c r="W475" s="60">
        <v>10000000</v>
      </c>
      <c r="X475" s="111">
        <f t="shared" si="94"/>
        <v>11200000.000000002</v>
      </c>
      <c r="Y475" s="135"/>
      <c r="Z475" s="86">
        <v>2014</v>
      </c>
      <c r="AA475" s="144"/>
      <c r="AB475" s="145"/>
    </row>
    <row r="476" spans="2:28" s="145" customFormat="1" ht="48" customHeight="1" x14ac:dyDescent="0.25">
      <c r="B476" s="56" t="s">
        <v>877</v>
      </c>
      <c r="C476" s="56" t="s">
        <v>2</v>
      </c>
      <c r="D476" s="56" t="s">
        <v>293</v>
      </c>
      <c r="E476" s="56" t="s">
        <v>294</v>
      </c>
      <c r="F476" s="56" t="s">
        <v>294</v>
      </c>
      <c r="G476" s="56" t="s">
        <v>639</v>
      </c>
      <c r="H476" s="56" t="s">
        <v>95</v>
      </c>
      <c r="I476" s="83">
        <v>0</v>
      </c>
      <c r="J476" s="84" t="s">
        <v>1048</v>
      </c>
      <c r="K476" s="84" t="s">
        <v>672</v>
      </c>
      <c r="L476" s="132"/>
      <c r="M476" s="96" t="s">
        <v>636</v>
      </c>
      <c r="N476" s="131" t="s">
        <v>1314</v>
      </c>
      <c r="O476" s="111"/>
      <c r="P476" s="111">
        <v>0</v>
      </c>
      <c r="Q476" s="111">
        <v>0</v>
      </c>
      <c r="R476" s="111">
        <v>0</v>
      </c>
      <c r="S476" s="111">
        <v>0</v>
      </c>
      <c r="T476" s="111"/>
      <c r="U476" s="111"/>
      <c r="V476" s="129"/>
      <c r="W476" s="60">
        <v>0</v>
      </c>
      <c r="X476" s="111">
        <f t="shared" ref="X476" si="97">W476*1.12</f>
        <v>0</v>
      </c>
      <c r="Y476" s="135"/>
      <c r="Z476" s="86">
        <v>2014</v>
      </c>
      <c r="AA476" s="111" t="s">
        <v>2257</v>
      </c>
    </row>
    <row r="477" spans="2:28" s="145" customFormat="1" ht="48" customHeight="1" x14ac:dyDescent="0.25">
      <c r="B477" s="56" t="s">
        <v>2256</v>
      </c>
      <c r="C477" s="56" t="s">
        <v>2</v>
      </c>
      <c r="D477" s="56" t="s">
        <v>293</v>
      </c>
      <c r="E477" s="56" t="s">
        <v>294</v>
      </c>
      <c r="F477" s="56" t="s">
        <v>294</v>
      </c>
      <c r="G477" s="56" t="s">
        <v>639</v>
      </c>
      <c r="H477" s="56" t="s">
        <v>95</v>
      </c>
      <c r="I477" s="83">
        <v>0</v>
      </c>
      <c r="J477" s="84" t="s">
        <v>1048</v>
      </c>
      <c r="K477" s="84" t="s">
        <v>672</v>
      </c>
      <c r="L477" s="132"/>
      <c r="M477" s="96" t="s">
        <v>636</v>
      </c>
      <c r="N477" s="131" t="s">
        <v>1314</v>
      </c>
      <c r="O477" s="111"/>
      <c r="P477" s="111">
        <v>224200000</v>
      </c>
      <c r="Q477" s="111">
        <v>380071967.70999998</v>
      </c>
      <c r="R477" s="111">
        <v>588914539.83000004</v>
      </c>
      <c r="S477" s="111">
        <v>58226211.640000001</v>
      </c>
      <c r="T477" s="111"/>
      <c r="U477" s="111"/>
      <c r="V477" s="129"/>
      <c r="W477" s="60">
        <v>1251412719.1800001</v>
      </c>
      <c r="X477" s="111">
        <f>W477*1.12</f>
        <v>1401582245.4816003</v>
      </c>
      <c r="Y477" s="135"/>
      <c r="Z477" s="86">
        <v>2014</v>
      </c>
      <c r="AA477" s="279"/>
    </row>
    <row r="478" spans="2:28" s="125" customFormat="1" ht="48" customHeight="1" x14ac:dyDescent="0.25">
      <c r="B478" s="56" t="s">
        <v>878</v>
      </c>
      <c r="C478" s="56" t="s">
        <v>2</v>
      </c>
      <c r="D478" s="56" t="s">
        <v>293</v>
      </c>
      <c r="E478" s="56" t="s">
        <v>294</v>
      </c>
      <c r="F478" s="56" t="s">
        <v>294</v>
      </c>
      <c r="G478" s="56" t="s">
        <v>640</v>
      </c>
      <c r="H478" s="56" t="s">
        <v>95</v>
      </c>
      <c r="I478" s="83">
        <v>0</v>
      </c>
      <c r="J478" s="84" t="s">
        <v>1032</v>
      </c>
      <c r="K478" s="84" t="s">
        <v>380</v>
      </c>
      <c r="L478" s="136"/>
      <c r="M478" s="96" t="s">
        <v>636</v>
      </c>
      <c r="N478" s="127" t="s">
        <v>1314</v>
      </c>
      <c r="O478" s="111"/>
      <c r="P478" s="111">
        <v>0</v>
      </c>
      <c r="Q478" s="111">
        <v>0</v>
      </c>
      <c r="R478" s="111">
        <v>0</v>
      </c>
      <c r="S478" s="111"/>
      <c r="T478" s="111"/>
      <c r="U478" s="111"/>
      <c r="V478" s="129"/>
      <c r="W478" s="60">
        <v>0</v>
      </c>
      <c r="X478" s="111">
        <f t="shared" si="94"/>
        <v>0</v>
      </c>
      <c r="Y478" s="126"/>
      <c r="Z478" s="86">
        <v>2014</v>
      </c>
      <c r="AA478" s="111" t="s">
        <v>992</v>
      </c>
      <c r="AB478" s="145"/>
    </row>
    <row r="479" spans="2:28" s="125" customFormat="1" ht="48" customHeight="1" x14ac:dyDescent="0.25">
      <c r="B479" s="56" t="s">
        <v>879</v>
      </c>
      <c r="C479" s="56" t="s">
        <v>2</v>
      </c>
      <c r="D479" s="56" t="s">
        <v>402</v>
      </c>
      <c r="E479" s="56" t="s">
        <v>403</v>
      </c>
      <c r="F479" s="56" t="s">
        <v>403</v>
      </c>
      <c r="G479" s="56" t="s">
        <v>641</v>
      </c>
      <c r="H479" s="56" t="s">
        <v>95</v>
      </c>
      <c r="I479" s="83">
        <v>0</v>
      </c>
      <c r="J479" s="84" t="s">
        <v>1032</v>
      </c>
      <c r="K479" s="84" t="s">
        <v>642</v>
      </c>
      <c r="L479" s="134"/>
      <c r="M479" s="96" t="s">
        <v>636</v>
      </c>
      <c r="N479" s="135" t="s">
        <v>1314</v>
      </c>
      <c r="O479" s="111"/>
      <c r="P479" s="111">
        <v>8340800</v>
      </c>
      <c r="Q479" s="111">
        <v>8340800</v>
      </c>
      <c r="R479" s="111">
        <v>8340800</v>
      </c>
      <c r="S479" s="111"/>
      <c r="T479" s="111"/>
      <c r="U479" s="111"/>
      <c r="V479" s="129"/>
      <c r="W479" s="60">
        <v>25022400</v>
      </c>
      <c r="X479" s="111">
        <f t="shared" si="94"/>
        <v>28025088.000000004</v>
      </c>
      <c r="Y479" s="135"/>
      <c r="Z479" s="86">
        <v>2014</v>
      </c>
      <c r="AA479" s="144"/>
      <c r="AB479" s="145"/>
    </row>
    <row r="480" spans="2:28" s="125" customFormat="1" ht="48" customHeight="1" x14ac:dyDescent="0.25">
      <c r="B480" s="56" t="s">
        <v>880</v>
      </c>
      <c r="C480" s="56" t="s">
        <v>2</v>
      </c>
      <c r="D480" s="56" t="s">
        <v>643</v>
      </c>
      <c r="E480" s="56" t="s">
        <v>644</v>
      </c>
      <c r="F480" s="56" t="s">
        <v>645</v>
      </c>
      <c r="G480" s="56" t="s">
        <v>646</v>
      </c>
      <c r="H480" s="56" t="s">
        <v>3</v>
      </c>
      <c r="I480" s="83">
        <v>0</v>
      </c>
      <c r="J480" s="84" t="s">
        <v>1049</v>
      </c>
      <c r="K480" s="33" t="s">
        <v>41</v>
      </c>
      <c r="L480" s="130"/>
      <c r="M480" s="96" t="s">
        <v>636</v>
      </c>
      <c r="N480" s="134" t="s">
        <v>1314</v>
      </c>
      <c r="O480" s="111"/>
      <c r="P480" s="111">
        <v>30070318</v>
      </c>
      <c r="Q480" s="111">
        <v>40698779</v>
      </c>
      <c r="R480" s="111">
        <v>41361151</v>
      </c>
      <c r="S480" s="111"/>
      <c r="T480" s="111"/>
      <c r="U480" s="111"/>
      <c r="V480" s="129"/>
      <c r="W480" s="60">
        <v>112130248</v>
      </c>
      <c r="X480" s="111">
        <f t="shared" si="94"/>
        <v>125585877.76000001</v>
      </c>
      <c r="Y480" s="135"/>
      <c r="Z480" s="86">
        <v>2013</v>
      </c>
      <c r="AA480" s="111" t="s">
        <v>928</v>
      </c>
      <c r="AB480" s="145"/>
    </row>
    <row r="481" spans="2:28" s="145" customFormat="1" ht="48" customHeight="1" x14ac:dyDescent="0.25">
      <c r="B481" s="56" t="s">
        <v>881</v>
      </c>
      <c r="C481" s="56" t="s">
        <v>2</v>
      </c>
      <c r="D481" s="56" t="s">
        <v>643</v>
      </c>
      <c r="E481" s="56" t="s">
        <v>644</v>
      </c>
      <c r="F481" s="56" t="s">
        <v>645</v>
      </c>
      <c r="G481" s="56" t="s">
        <v>647</v>
      </c>
      <c r="H481" s="56" t="s">
        <v>3</v>
      </c>
      <c r="I481" s="83">
        <v>0</v>
      </c>
      <c r="J481" s="84" t="s">
        <v>1049</v>
      </c>
      <c r="K481" s="33" t="s">
        <v>41</v>
      </c>
      <c r="L481" s="130"/>
      <c r="M481" s="96" t="s">
        <v>636</v>
      </c>
      <c r="N481" s="134" t="s">
        <v>1314</v>
      </c>
      <c r="O481" s="111"/>
      <c r="P481" s="111">
        <f>394839-0.59</f>
        <v>394838.41</v>
      </c>
      <c r="Q481" s="111">
        <v>534396</v>
      </c>
      <c r="R481" s="111">
        <v>543093</v>
      </c>
      <c r="S481" s="111"/>
      <c r="T481" s="111"/>
      <c r="U481" s="111"/>
      <c r="V481" s="129"/>
      <c r="W481" s="60">
        <v>1472327.41</v>
      </c>
      <c r="X481" s="111">
        <f t="shared" si="94"/>
        <v>1649006.6992000001</v>
      </c>
      <c r="Y481" s="135"/>
      <c r="Z481" s="86">
        <v>2013</v>
      </c>
      <c r="AA481" s="111" t="s">
        <v>928</v>
      </c>
    </row>
    <row r="482" spans="2:28" s="125" customFormat="1" ht="48" customHeight="1" x14ac:dyDescent="0.25">
      <c r="B482" s="56" t="s">
        <v>882</v>
      </c>
      <c r="C482" s="56" t="s">
        <v>2</v>
      </c>
      <c r="D482" s="56" t="s">
        <v>643</v>
      </c>
      <c r="E482" s="56" t="s">
        <v>644</v>
      </c>
      <c r="F482" s="56" t="s">
        <v>645</v>
      </c>
      <c r="G482" s="56" t="s">
        <v>648</v>
      </c>
      <c r="H482" s="56" t="s">
        <v>3</v>
      </c>
      <c r="I482" s="83">
        <v>0</v>
      </c>
      <c r="J482" s="84" t="s">
        <v>1050</v>
      </c>
      <c r="K482" s="84" t="s">
        <v>467</v>
      </c>
      <c r="L482" s="128"/>
      <c r="M482" s="96" t="s">
        <v>636</v>
      </c>
      <c r="N482" s="134" t="s">
        <v>1314</v>
      </c>
      <c r="O482" s="111"/>
      <c r="P482" s="111">
        <v>200000</v>
      </c>
      <c r="Q482" s="111">
        <v>200000</v>
      </c>
      <c r="R482" s="111">
        <v>200000</v>
      </c>
      <c r="S482" s="111"/>
      <c r="T482" s="111"/>
      <c r="U482" s="111"/>
      <c r="V482" s="129"/>
      <c r="W482" s="60">
        <v>600000</v>
      </c>
      <c r="X482" s="111">
        <f t="shared" si="94"/>
        <v>672000.00000000012</v>
      </c>
      <c r="Y482" s="135"/>
      <c r="Z482" s="86">
        <v>2013</v>
      </c>
      <c r="AA482" s="144"/>
      <c r="AB482" s="145"/>
    </row>
    <row r="483" spans="2:28" s="125" customFormat="1" ht="48" customHeight="1" x14ac:dyDescent="0.25">
      <c r="B483" s="56" t="s">
        <v>883</v>
      </c>
      <c r="C483" s="56" t="s">
        <v>2</v>
      </c>
      <c r="D483" s="56" t="s">
        <v>643</v>
      </c>
      <c r="E483" s="56" t="s">
        <v>644</v>
      </c>
      <c r="F483" s="56" t="s">
        <v>645</v>
      </c>
      <c r="G483" s="56" t="s">
        <v>649</v>
      </c>
      <c r="H483" s="56" t="s">
        <v>3</v>
      </c>
      <c r="I483" s="83">
        <v>0</v>
      </c>
      <c r="J483" s="84" t="s">
        <v>1050</v>
      </c>
      <c r="K483" s="84" t="s">
        <v>554</v>
      </c>
      <c r="L483" s="128"/>
      <c r="M483" s="96" t="s">
        <v>636</v>
      </c>
      <c r="N483" s="134" t="s">
        <v>1314</v>
      </c>
      <c r="O483" s="111"/>
      <c r="P483" s="111">
        <v>100000</v>
      </c>
      <c r="Q483" s="111">
        <v>100000</v>
      </c>
      <c r="R483" s="111">
        <v>100000</v>
      </c>
      <c r="S483" s="111"/>
      <c r="T483" s="111"/>
      <c r="U483" s="111"/>
      <c r="V483" s="129"/>
      <c r="W483" s="60">
        <v>300000</v>
      </c>
      <c r="X483" s="111">
        <f t="shared" ref="X483:X528" si="98">W483*1.12</f>
        <v>336000.00000000006</v>
      </c>
      <c r="Y483" s="135"/>
      <c r="Z483" s="86">
        <v>2013</v>
      </c>
      <c r="AA483" s="144"/>
      <c r="AB483" s="145"/>
    </row>
    <row r="484" spans="2:28" s="125" customFormat="1" ht="48" customHeight="1" x14ac:dyDescent="0.25">
      <c r="B484" s="56" t="s">
        <v>884</v>
      </c>
      <c r="C484" s="56" t="s">
        <v>2</v>
      </c>
      <c r="D484" s="56" t="s">
        <v>643</v>
      </c>
      <c r="E484" s="56" t="s">
        <v>644</v>
      </c>
      <c r="F484" s="56" t="s">
        <v>645</v>
      </c>
      <c r="G484" s="56" t="s">
        <v>647</v>
      </c>
      <c r="H484" s="56" t="s">
        <v>3</v>
      </c>
      <c r="I484" s="83">
        <v>0</v>
      </c>
      <c r="J484" s="84" t="s">
        <v>1051</v>
      </c>
      <c r="K484" s="33" t="s">
        <v>41</v>
      </c>
      <c r="L484" s="134"/>
      <c r="M484" s="96" t="s">
        <v>636</v>
      </c>
      <c r="N484" s="134" t="s">
        <v>1314</v>
      </c>
      <c r="O484" s="111"/>
      <c r="P484" s="111">
        <v>13141</v>
      </c>
      <c r="Q484" s="111">
        <v>17785</v>
      </c>
      <c r="R484" s="111">
        <v>18074</v>
      </c>
      <c r="S484" s="111"/>
      <c r="T484" s="111"/>
      <c r="U484" s="111"/>
      <c r="V484" s="129"/>
      <c r="W484" s="60">
        <v>49000</v>
      </c>
      <c r="X484" s="111">
        <f t="shared" si="98"/>
        <v>54880.000000000007</v>
      </c>
      <c r="Y484" s="135"/>
      <c r="Z484" s="86">
        <v>2014</v>
      </c>
      <c r="AA484" s="111" t="s">
        <v>753</v>
      </c>
      <c r="AB484" s="145"/>
    </row>
    <row r="485" spans="2:28" s="125" customFormat="1" ht="48" customHeight="1" x14ac:dyDescent="0.25">
      <c r="B485" s="56" t="s">
        <v>885</v>
      </c>
      <c r="C485" s="56" t="s">
        <v>2</v>
      </c>
      <c r="D485" s="56" t="s">
        <v>650</v>
      </c>
      <c r="E485" s="56" t="s">
        <v>651</v>
      </c>
      <c r="F485" s="56" t="s">
        <v>652</v>
      </c>
      <c r="G485" s="56" t="s">
        <v>653</v>
      </c>
      <c r="H485" s="56" t="s">
        <v>3</v>
      </c>
      <c r="I485" s="83">
        <v>0</v>
      </c>
      <c r="J485" s="84" t="s">
        <v>1048</v>
      </c>
      <c r="K485" s="33" t="s">
        <v>41</v>
      </c>
      <c r="L485" s="132"/>
      <c r="M485" s="96" t="s">
        <v>636</v>
      </c>
      <c r="N485" s="137" t="s">
        <v>1314</v>
      </c>
      <c r="O485" s="111"/>
      <c r="P485" s="111">
        <v>44578500</v>
      </c>
      <c r="Q485" s="111">
        <v>57952050</v>
      </c>
      <c r="R485" s="111">
        <v>57952050</v>
      </c>
      <c r="S485" s="111"/>
      <c r="T485" s="111"/>
      <c r="U485" s="111"/>
      <c r="V485" s="129"/>
      <c r="W485" s="60">
        <v>160482600</v>
      </c>
      <c r="X485" s="111">
        <f t="shared" si="98"/>
        <v>179740512.00000003</v>
      </c>
      <c r="Y485" s="138"/>
      <c r="Z485" s="86">
        <v>2014</v>
      </c>
      <c r="AA485" s="144"/>
      <c r="AB485" s="145"/>
    </row>
    <row r="486" spans="2:28" s="125" customFormat="1" ht="48" customHeight="1" x14ac:dyDescent="0.25">
      <c r="B486" s="56" t="s">
        <v>886</v>
      </c>
      <c r="C486" s="56" t="s">
        <v>2</v>
      </c>
      <c r="D486" s="56" t="s">
        <v>452</v>
      </c>
      <c r="E486" s="56" t="s">
        <v>453</v>
      </c>
      <c r="F486" s="56" t="s">
        <v>453</v>
      </c>
      <c r="G486" s="56" t="s">
        <v>654</v>
      </c>
      <c r="H486" s="56" t="s">
        <v>3</v>
      </c>
      <c r="I486" s="83">
        <v>0</v>
      </c>
      <c r="J486" s="84" t="s">
        <v>1052</v>
      </c>
      <c r="K486" s="84" t="s">
        <v>655</v>
      </c>
      <c r="L486" s="139"/>
      <c r="M486" s="96" t="s">
        <v>636</v>
      </c>
      <c r="N486" s="135" t="s">
        <v>1314</v>
      </c>
      <c r="O486" s="111"/>
      <c r="P486" s="111">
        <v>38400000</v>
      </c>
      <c r="Q486" s="111">
        <v>38400000</v>
      </c>
      <c r="R486" s="111"/>
      <c r="S486" s="111"/>
      <c r="T486" s="111"/>
      <c r="U486" s="111"/>
      <c r="V486" s="129"/>
      <c r="W486" s="60">
        <v>76800000</v>
      </c>
      <c r="X486" s="111">
        <f t="shared" si="98"/>
        <v>86016000.000000015</v>
      </c>
      <c r="Y486" s="135"/>
      <c r="Z486" s="86">
        <v>2013</v>
      </c>
      <c r="AA486" s="144"/>
      <c r="AB486" s="145"/>
    </row>
    <row r="487" spans="2:28" s="125" customFormat="1" ht="48" customHeight="1" x14ac:dyDescent="0.25">
      <c r="B487" s="56" t="s">
        <v>887</v>
      </c>
      <c r="C487" s="56" t="s">
        <v>2</v>
      </c>
      <c r="D487" s="56" t="s">
        <v>452</v>
      </c>
      <c r="E487" s="56" t="s">
        <v>453</v>
      </c>
      <c r="F487" s="56" t="s">
        <v>453</v>
      </c>
      <c r="G487" s="56" t="s">
        <v>656</v>
      </c>
      <c r="H487" s="56" t="s">
        <v>3</v>
      </c>
      <c r="I487" s="83">
        <v>0</v>
      </c>
      <c r="J487" s="84" t="s">
        <v>1052</v>
      </c>
      <c r="K487" s="84" t="s">
        <v>655</v>
      </c>
      <c r="L487" s="139"/>
      <c r="M487" s="96" t="s">
        <v>636</v>
      </c>
      <c r="N487" s="135" t="s">
        <v>1314</v>
      </c>
      <c r="O487" s="111"/>
      <c r="P487" s="111">
        <v>43700000</v>
      </c>
      <c r="Q487" s="111">
        <v>43700000</v>
      </c>
      <c r="R487" s="111"/>
      <c r="S487" s="111"/>
      <c r="T487" s="111"/>
      <c r="U487" s="111"/>
      <c r="V487" s="129"/>
      <c r="W487" s="60">
        <v>87400000</v>
      </c>
      <c r="X487" s="111">
        <f t="shared" si="98"/>
        <v>97888000.000000015</v>
      </c>
      <c r="Y487" s="135"/>
      <c r="Z487" s="86">
        <v>2013</v>
      </c>
      <c r="AA487" s="144"/>
      <c r="AB487" s="145"/>
    </row>
    <row r="488" spans="2:28" s="125" customFormat="1" ht="48" customHeight="1" x14ac:dyDescent="0.25">
      <c r="B488" s="56" t="s">
        <v>888</v>
      </c>
      <c r="C488" s="56" t="s">
        <v>2</v>
      </c>
      <c r="D488" s="56" t="s">
        <v>452</v>
      </c>
      <c r="E488" s="56" t="s">
        <v>453</v>
      </c>
      <c r="F488" s="56" t="s">
        <v>453</v>
      </c>
      <c r="G488" s="56" t="s">
        <v>657</v>
      </c>
      <c r="H488" s="56" t="s">
        <v>3</v>
      </c>
      <c r="I488" s="83">
        <v>0</v>
      </c>
      <c r="J488" s="84" t="s">
        <v>1052</v>
      </c>
      <c r="K488" s="84" t="s">
        <v>658</v>
      </c>
      <c r="L488" s="139"/>
      <c r="M488" s="96" t="s">
        <v>636</v>
      </c>
      <c r="N488" s="135" t="s">
        <v>1314</v>
      </c>
      <c r="O488" s="111">
        <f>35900000/25</f>
        <v>1436000</v>
      </c>
      <c r="P488" s="111">
        <v>17232000</v>
      </c>
      <c r="Q488" s="111">
        <v>17232000</v>
      </c>
      <c r="R488" s="111"/>
      <c r="S488" s="111"/>
      <c r="T488" s="111"/>
      <c r="U488" s="111"/>
      <c r="V488" s="129"/>
      <c r="W488" s="60">
        <v>35900000</v>
      </c>
      <c r="X488" s="111">
        <f t="shared" si="98"/>
        <v>40208000.000000007</v>
      </c>
      <c r="Y488" s="135"/>
      <c r="Z488" s="86">
        <v>2013</v>
      </c>
      <c r="AA488" s="144"/>
      <c r="AB488" s="145"/>
    </row>
    <row r="489" spans="2:28" s="125" customFormat="1" ht="48" customHeight="1" x14ac:dyDescent="0.25">
      <c r="B489" s="56" t="s">
        <v>889</v>
      </c>
      <c r="C489" s="56" t="s">
        <v>2</v>
      </c>
      <c r="D489" s="56" t="s">
        <v>452</v>
      </c>
      <c r="E489" s="56" t="s">
        <v>453</v>
      </c>
      <c r="F489" s="56" t="s">
        <v>453</v>
      </c>
      <c r="G489" s="56" t="s">
        <v>659</v>
      </c>
      <c r="H489" s="56" t="s">
        <v>3</v>
      </c>
      <c r="I489" s="83">
        <v>0</v>
      </c>
      <c r="J489" s="84" t="s">
        <v>1052</v>
      </c>
      <c r="K489" s="84" t="s">
        <v>658</v>
      </c>
      <c r="L489" s="139"/>
      <c r="M489" s="96" t="s">
        <v>636</v>
      </c>
      <c r="N489" s="135" t="s">
        <v>1314</v>
      </c>
      <c r="O489" s="111">
        <f>17950000/25</f>
        <v>718000</v>
      </c>
      <c r="P489" s="111">
        <v>8616000</v>
      </c>
      <c r="Q489" s="111">
        <v>8616000</v>
      </c>
      <c r="R489" s="111"/>
      <c r="S489" s="111"/>
      <c r="T489" s="111"/>
      <c r="U489" s="111"/>
      <c r="V489" s="129"/>
      <c r="W489" s="60">
        <v>17950000</v>
      </c>
      <c r="X489" s="111">
        <f t="shared" si="98"/>
        <v>20104000.000000004</v>
      </c>
      <c r="Y489" s="135"/>
      <c r="Z489" s="86">
        <v>2013</v>
      </c>
      <c r="AA489" s="144"/>
      <c r="AB489" s="145"/>
    </row>
    <row r="490" spans="2:28" s="125" customFormat="1" ht="48" customHeight="1" x14ac:dyDescent="0.25">
      <c r="B490" s="56" t="s">
        <v>890</v>
      </c>
      <c r="C490" s="56" t="s">
        <v>2</v>
      </c>
      <c r="D490" s="56" t="s">
        <v>452</v>
      </c>
      <c r="E490" s="56" t="s">
        <v>453</v>
      </c>
      <c r="F490" s="56" t="s">
        <v>453</v>
      </c>
      <c r="G490" s="56" t="s">
        <v>660</v>
      </c>
      <c r="H490" s="56" t="s">
        <v>3</v>
      </c>
      <c r="I490" s="83">
        <v>0</v>
      </c>
      <c r="J490" s="84" t="s">
        <v>1052</v>
      </c>
      <c r="K490" s="84" t="s">
        <v>661</v>
      </c>
      <c r="L490" s="139"/>
      <c r="M490" s="96" t="s">
        <v>636</v>
      </c>
      <c r="N490" s="135" t="s">
        <v>1314</v>
      </c>
      <c r="O490" s="111"/>
      <c r="P490" s="111">
        <v>23710000</v>
      </c>
      <c r="Q490" s="111">
        <v>23710000</v>
      </c>
      <c r="R490" s="111"/>
      <c r="S490" s="111"/>
      <c r="T490" s="111"/>
      <c r="U490" s="111"/>
      <c r="V490" s="129"/>
      <c r="W490" s="60">
        <v>47420000</v>
      </c>
      <c r="X490" s="111">
        <f t="shared" si="98"/>
        <v>53110400.000000007</v>
      </c>
      <c r="Y490" s="135"/>
      <c r="Z490" s="86">
        <v>2013</v>
      </c>
      <c r="AA490" s="144"/>
      <c r="AB490" s="145"/>
    </row>
    <row r="491" spans="2:28" s="125" customFormat="1" ht="48" customHeight="1" x14ac:dyDescent="0.25">
      <c r="B491" s="56" t="s">
        <v>891</v>
      </c>
      <c r="C491" s="56" t="s">
        <v>2</v>
      </c>
      <c r="D491" s="56" t="s">
        <v>452</v>
      </c>
      <c r="E491" s="56" t="s">
        <v>453</v>
      </c>
      <c r="F491" s="56" t="s">
        <v>453</v>
      </c>
      <c r="G491" s="56" t="s">
        <v>662</v>
      </c>
      <c r="H491" s="56" t="s">
        <v>3</v>
      </c>
      <c r="I491" s="83">
        <v>0</v>
      </c>
      <c r="J491" s="84" t="s">
        <v>1029</v>
      </c>
      <c r="K491" s="84" t="s">
        <v>661</v>
      </c>
      <c r="L491" s="139"/>
      <c r="M491" s="96" t="s">
        <v>636</v>
      </c>
      <c r="N491" s="135" t="s">
        <v>1314</v>
      </c>
      <c r="O491" s="111"/>
      <c r="P491" s="111">
        <v>19126800</v>
      </c>
      <c r="Q491" s="111">
        <v>19126800</v>
      </c>
      <c r="R491" s="111"/>
      <c r="S491" s="111"/>
      <c r="T491" s="111"/>
      <c r="U491" s="111"/>
      <c r="V491" s="129"/>
      <c r="W491" s="60">
        <v>38253600</v>
      </c>
      <c r="X491" s="111">
        <f t="shared" si="98"/>
        <v>42844032.000000007</v>
      </c>
      <c r="Y491" s="135"/>
      <c r="Z491" s="86">
        <v>2013</v>
      </c>
      <c r="AA491" s="144"/>
      <c r="AB491" s="145"/>
    </row>
    <row r="492" spans="2:28" s="125" customFormat="1" ht="48" customHeight="1" x14ac:dyDescent="0.25">
      <c r="B492" s="56" t="s">
        <v>892</v>
      </c>
      <c r="C492" s="56" t="s">
        <v>2</v>
      </c>
      <c r="D492" s="56" t="s">
        <v>452</v>
      </c>
      <c r="E492" s="56" t="s">
        <v>453</v>
      </c>
      <c r="F492" s="56" t="s">
        <v>453</v>
      </c>
      <c r="G492" s="56" t="s">
        <v>663</v>
      </c>
      <c r="H492" s="56" t="s">
        <v>3</v>
      </c>
      <c r="I492" s="83">
        <v>0</v>
      </c>
      <c r="J492" s="84" t="s">
        <v>1029</v>
      </c>
      <c r="K492" s="84" t="s">
        <v>664</v>
      </c>
      <c r="L492" s="139"/>
      <c r="M492" s="96" t="s">
        <v>636</v>
      </c>
      <c r="N492" s="135" t="s">
        <v>1314</v>
      </c>
      <c r="O492" s="111"/>
      <c r="P492" s="111">
        <v>27158000</v>
      </c>
      <c r="Q492" s="111">
        <v>27158000</v>
      </c>
      <c r="R492" s="111"/>
      <c r="S492" s="111"/>
      <c r="T492" s="111"/>
      <c r="U492" s="111"/>
      <c r="V492" s="129"/>
      <c r="W492" s="60">
        <v>54316000</v>
      </c>
      <c r="X492" s="111">
        <f t="shared" si="98"/>
        <v>60833920.000000007</v>
      </c>
      <c r="Y492" s="135"/>
      <c r="Z492" s="86">
        <v>2013</v>
      </c>
      <c r="AA492" s="144"/>
      <c r="AB492" s="145"/>
    </row>
    <row r="493" spans="2:28" s="125" customFormat="1" ht="48" customHeight="1" x14ac:dyDescent="0.25">
      <c r="B493" s="56" t="s">
        <v>893</v>
      </c>
      <c r="C493" s="56" t="s">
        <v>2</v>
      </c>
      <c r="D493" s="56" t="s">
        <v>452</v>
      </c>
      <c r="E493" s="56" t="s">
        <v>453</v>
      </c>
      <c r="F493" s="56" t="s">
        <v>453</v>
      </c>
      <c r="G493" s="56" t="s">
        <v>665</v>
      </c>
      <c r="H493" s="56" t="s">
        <v>3</v>
      </c>
      <c r="I493" s="83">
        <v>0</v>
      </c>
      <c r="J493" s="84" t="s">
        <v>1029</v>
      </c>
      <c r="K493" s="84" t="s">
        <v>664</v>
      </c>
      <c r="L493" s="139"/>
      <c r="M493" s="96" t="s">
        <v>636</v>
      </c>
      <c r="N493" s="135" t="s">
        <v>1314</v>
      </c>
      <c r="O493" s="111"/>
      <c r="P493" s="111">
        <v>14680000</v>
      </c>
      <c r="Q493" s="111">
        <v>14680000</v>
      </c>
      <c r="R493" s="111"/>
      <c r="S493" s="111"/>
      <c r="T493" s="111"/>
      <c r="U493" s="111"/>
      <c r="V493" s="129"/>
      <c r="W493" s="60">
        <v>29360000</v>
      </c>
      <c r="X493" s="111">
        <f t="shared" si="98"/>
        <v>32883200.000000004</v>
      </c>
      <c r="Y493" s="135"/>
      <c r="Z493" s="86">
        <v>2013</v>
      </c>
      <c r="AA493" s="144"/>
      <c r="AB493" s="145"/>
    </row>
    <row r="494" spans="2:28" s="125" customFormat="1" ht="48" customHeight="1" x14ac:dyDescent="0.25">
      <c r="B494" s="56" t="s">
        <v>894</v>
      </c>
      <c r="C494" s="56" t="s">
        <v>2</v>
      </c>
      <c r="D494" s="56" t="s">
        <v>452</v>
      </c>
      <c r="E494" s="56" t="s">
        <v>453</v>
      </c>
      <c r="F494" s="56" t="s">
        <v>453</v>
      </c>
      <c r="G494" s="56" t="s">
        <v>666</v>
      </c>
      <c r="H494" s="56" t="s">
        <v>3</v>
      </c>
      <c r="I494" s="83">
        <v>0</v>
      </c>
      <c r="J494" s="33" t="s">
        <v>1016</v>
      </c>
      <c r="K494" s="84" t="s">
        <v>458</v>
      </c>
      <c r="L494" s="139"/>
      <c r="M494" s="96" t="s">
        <v>636</v>
      </c>
      <c r="N494" s="135" t="s">
        <v>1314</v>
      </c>
      <c r="O494" s="111"/>
      <c r="P494" s="111">
        <v>27625000</v>
      </c>
      <c r="Q494" s="111">
        <v>27625000</v>
      </c>
      <c r="R494" s="111"/>
      <c r="S494" s="111"/>
      <c r="T494" s="111"/>
      <c r="U494" s="111"/>
      <c r="V494" s="129"/>
      <c r="W494" s="60">
        <v>55250000</v>
      </c>
      <c r="X494" s="111">
        <f t="shared" si="98"/>
        <v>61880000.000000007</v>
      </c>
      <c r="Y494" s="135"/>
      <c r="Z494" s="86">
        <v>2013</v>
      </c>
      <c r="AA494" s="144"/>
      <c r="AB494" s="145"/>
    </row>
    <row r="495" spans="2:28" s="125" customFormat="1" ht="48" customHeight="1" x14ac:dyDescent="0.25">
      <c r="B495" s="56" t="s">
        <v>895</v>
      </c>
      <c r="C495" s="56" t="s">
        <v>2</v>
      </c>
      <c r="D495" s="56" t="s">
        <v>452</v>
      </c>
      <c r="E495" s="56" t="s">
        <v>453</v>
      </c>
      <c r="F495" s="56" t="s">
        <v>453</v>
      </c>
      <c r="G495" s="56" t="s">
        <v>667</v>
      </c>
      <c r="H495" s="56" t="s">
        <v>3</v>
      </c>
      <c r="I495" s="83">
        <v>0</v>
      </c>
      <c r="J495" s="84" t="s">
        <v>1029</v>
      </c>
      <c r="K495" s="84" t="s">
        <v>458</v>
      </c>
      <c r="L495" s="139"/>
      <c r="M495" s="96" t="s">
        <v>636</v>
      </c>
      <c r="N495" s="135" t="s">
        <v>1314</v>
      </c>
      <c r="O495" s="111"/>
      <c r="P495" s="111">
        <v>19000000</v>
      </c>
      <c r="Q495" s="111">
        <v>19000000</v>
      </c>
      <c r="R495" s="111"/>
      <c r="S495" s="111"/>
      <c r="T495" s="111"/>
      <c r="U495" s="111"/>
      <c r="V495" s="129"/>
      <c r="W495" s="60">
        <v>38000000</v>
      </c>
      <c r="X495" s="111">
        <f t="shared" si="98"/>
        <v>42560000.000000007</v>
      </c>
      <c r="Y495" s="135"/>
      <c r="Z495" s="86">
        <v>2013</v>
      </c>
      <c r="AA495" s="144"/>
      <c r="AB495" s="145"/>
    </row>
    <row r="496" spans="2:28" s="125" customFormat="1" ht="48" customHeight="1" x14ac:dyDescent="0.25">
      <c r="B496" s="56" t="s">
        <v>896</v>
      </c>
      <c r="C496" s="56" t="s">
        <v>2</v>
      </c>
      <c r="D496" s="56" t="s">
        <v>452</v>
      </c>
      <c r="E496" s="56" t="s">
        <v>453</v>
      </c>
      <c r="F496" s="56" t="s">
        <v>453</v>
      </c>
      <c r="G496" s="56" t="s">
        <v>668</v>
      </c>
      <c r="H496" s="56" t="s">
        <v>3</v>
      </c>
      <c r="I496" s="83">
        <v>0</v>
      </c>
      <c r="J496" s="84" t="s">
        <v>1029</v>
      </c>
      <c r="K496" s="84" t="s">
        <v>638</v>
      </c>
      <c r="L496" s="139"/>
      <c r="M496" s="96" t="s">
        <v>636</v>
      </c>
      <c r="N496" s="135" t="s">
        <v>1314</v>
      </c>
      <c r="O496" s="111"/>
      <c r="P496" s="111">
        <v>23000000</v>
      </c>
      <c r="Q496" s="111">
        <v>23000000</v>
      </c>
      <c r="R496" s="111"/>
      <c r="S496" s="111"/>
      <c r="T496" s="111"/>
      <c r="U496" s="111"/>
      <c r="V496" s="129"/>
      <c r="W496" s="60">
        <v>46000000</v>
      </c>
      <c r="X496" s="111">
        <f t="shared" si="98"/>
        <v>51520000.000000007</v>
      </c>
      <c r="Y496" s="135"/>
      <c r="Z496" s="86">
        <v>2013</v>
      </c>
      <c r="AA496" s="144"/>
      <c r="AB496" s="145"/>
    </row>
    <row r="497" spans="2:28" s="125" customFormat="1" ht="48" customHeight="1" x14ac:dyDescent="0.25">
      <c r="B497" s="56" t="s">
        <v>897</v>
      </c>
      <c r="C497" s="56" t="s">
        <v>2</v>
      </c>
      <c r="D497" s="56" t="s">
        <v>452</v>
      </c>
      <c r="E497" s="56" t="s">
        <v>453</v>
      </c>
      <c r="F497" s="56" t="s">
        <v>453</v>
      </c>
      <c r="G497" s="56" t="s">
        <v>668</v>
      </c>
      <c r="H497" s="56" t="s">
        <v>3</v>
      </c>
      <c r="I497" s="83">
        <v>0</v>
      </c>
      <c r="J497" s="84" t="s">
        <v>1052</v>
      </c>
      <c r="K497" s="84" t="s">
        <v>638</v>
      </c>
      <c r="L497" s="139"/>
      <c r="M497" s="96" t="s">
        <v>636</v>
      </c>
      <c r="N497" s="135" t="s">
        <v>1314</v>
      </c>
      <c r="O497" s="111"/>
      <c r="P497" s="111">
        <v>17500000</v>
      </c>
      <c r="Q497" s="111">
        <v>17500000</v>
      </c>
      <c r="R497" s="111"/>
      <c r="S497" s="111"/>
      <c r="T497" s="111"/>
      <c r="U497" s="111"/>
      <c r="V497" s="129"/>
      <c r="W497" s="60">
        <v>35000000</v>
      </c>
      <c r="X497" s="111">
        <f t="shared" si="98"/>
        <v>39200000.000000007</v>
      </c>
      <c r="Y497" s="135"/>
      <c r="Z497" s="86">
        <v>2013</v>
      </c>
      <c r="AA497" s="144"/>
      <c r="AB497" s="145"/>
    </row>
    <row r="498" spans="2:28" s="125" customFormat="1" ht="48" customHeight="1" x14ac:dyDescent="0.25">
      <c r="B498" s="56" t="s">
        <v>898</v>
      </c>
      <c r="C498" s="56" t="s">
        <v>2</v>
      </c>
      <c r="D498" s="56" t="s">
        <v>572</v>
      </c>
      <c r="E498" s="56" t="s">
        <v>573</v>
      </c>
      <c r="F498" s="56" t="s">
        <v>573</v>
      </c>
      <c r="G498" s="56" t="s">
        <v>669</v>
      </c>
      <c r="H498" s="56" t="s">
        <v>3</v>
      </c>
      <c r="I498" s="83">
        <v>0</v>
      </c>
      <c r="J498" s="84" t="s">
        <v>1027</v>
      </c>
      <c r="K498" s="84" t="s">
        <v>670</v>
      </c>
      <c r="L498" s="132"/>
      <c r="M498" s="96" t="s">
        <v>636</v>
      </c>
      <c r="N498" s="134" t="s">
        <v>1314</v>
      </c>
      <c r="O498" s="111"/>
      <c r="P498" s="111">
        <v>245440255</v>
      </c>
      <c r="Q498" s="111">
        <v>315822294</v>
      </c>
      <c r="R498" s="111"/>
      <c r="S498" s="111"/>
      <c r="T498" s="111"/>
      <c r="U498" s="111"/>
      <c r="V498" s="129"/>
      <c r="W498" s="60">
        <v>561262549</v>
      </c>
      <c r="X498" s="111">
        <f t="shared" si="98"/>
        <v>628614054.88000011</v>
      </c>
      <c r="Y498" s="126"/>
      <c r="Z498" s="86">
        <v>2014</v>
      </c>
      <c r="AA498" s="144"/>
      <c r="AB498" s="145"/>
    </row>
    <row r="499" spans="2:28" s="125" customFormat="1" ht="48" customHeight="1" x14ac:dyDescent="0.25">
      <c r="B499" s="56" t="s">
        <v>899</v>
      </c>
      <c r="C499" s="56" t="s">
        <v>2</v>
      </c>
      <c r="D499" s="56" t="s">
        <v>572</v>
      </c>
      <c r="E499" s="56" t="s">
        <v>573</v>
      </c>
      <c r="F499" s="56" t="s">
        <v>573</v>
      </c>
      <c r="G499" s="56" t="s">
        <v>671</v>
      </c>
      <c r="H499" s="56" t="s">
        <v>3</v>
      </c>
      <c r="I499" s="83">
        <v>0</v>
      </c>
      <c r="J499" s="84" t="s">
        <v>1051</v>
      </c>
      <c r="K499" s="84" t="s">
        <v>672</v>
      </c>
      <c r="L499" s="134"/>
      <c r="M499" s="96" t="s">
        <v>636</v>
      </c>
      <c r="N499" s="134" t="s">
        <v>1314</v>
      </c>
      <c r="O499" s="111"/>
      <c r="P499" s="111">
        <v>53674430</v>
      </c>
      <c r="Q499" s="111">
        <v>78979518</v>
      </c>
      <c r="R499" s="111">
        <v>88030539</v>
      </c>
      <c r="S499" s="111"/>
      <c r="T499" s="111"/>
      <c r="U499" s="111"/>
      <c r="V499" s="129"/>
      <c r="W499" s="60">
        <v>220684487</v>
      </c>
      <c r="X499" s="111">
        <f t="shared" si="98"/>
        <v>247166625.44000003</v>
      </c>
      <c r="Y499" s="126"/>
      <c r="Z499" s="86">
        <v>2014</v>
      </c>
      <c r="AA499" s="144"/>
      <c r="AB499" s="145"/>
    </row>
    <row r="500" spans="2:28" s="125" customFormat="1" ht="48" customHeight="1" x14ac:dyDescent="0.25">
      <c r="B500" s="56" t="s">
        <v>900</v>
      </c>
      <c r="C500" s="56" t="s">
        <v>2</v>
      </c>
      <c r="D500" s="56" t="s">
        <v>673</v>
      </c>
      <c r="E500" s="56" t="s">
        <v>674</v>
      </c>
      <c r="F500" s="56" t="s">
        <v>674</v>
      </c>
      <c r="G500" s="56" t="s">
        <v>675</v>
      </c>
      <c r="H500" s="56" t="s">
        <v>3</v>
      </c>
      <c r="I500" s="83">
        <v>0</v>
      </c>
      <c r="J500" s="16" t="s">
        <v>89</v>
      </c>
      <c r="K500" s="33" t="s">
        <v>41</v>
      </c>
      <c r="L500" s="132"/>
      <c r="M500" s="96" t="s">
        <v>676</v>
      </c>
      <c r="N500" s="127" t="s">
        <v>1314</v>
      </c>
      <c r="O500" s="111"/>
      <c r="P500" s="111">
        <v>13502200</v>
      </c>
      <c r="Q500" s="111">
        <v>14430000</v>
      </c>
      <c r="R500" s="111">
        <v>14430000</v>
      </c>
      <c r="S500" s="111">
        <v>14430000</v>
      </c>
      <c r="T500" s="111">
        <v>14430000</v>
      </c>
      <c r="U500" s="111"/>
      <c r="V500" s="129"/>
      <c r="W500" s="60">
        <v>71222200</v>
      </c>
      <c r="X500" s="111">
        <f t="shared" si="98"/>
        <v>79768864.000000015</v>
      </c>
      <c r="Y500" s="135"/>
      <c r="Z500" s="86">
        <v>2014</v>
      </c>
      <c r="AA500" s="144"/>
      <c r="AB500" s="145"/>
    </row>
    <row r="501" spans="2:28" s="125" customFormat="1" ht="48" customHeight="1" x14ac:dyDescent="0.25">
      <c r="B501" s="56" t="s">
        <v>901</v>
      </c>
      <c r="C501" s="56" t="s">
        <v>2</v>
      </c>
      <c r="D501" s="56" t="s">
        <v>323</v>
      </c>
      <c r="E501" s="56" t="s">
        <v>324</v>
      </c>
      <c r="F501" s="56" t="s">
        <v>325</v>
      </c>
      <c r="G501" s="56" t="s">
        <v>677</v>
      </c>
      <c r="H501" s="56" t="s">
        <v>95</v>
      </c>
      <c r="I501" s="83">
        <v>0</v>
      </c>
      <c r="J501" s="84" t="s">
        <v>1038</v>
      </c>
      <c r="K501" s="33" t="s">
        <v>41</v>
      </c>
      <c r="L501" s="136"/>
      <c r="M501" s="96" t="s">
        <v>636</v>
      </c>
      <c r="N501" s="135" t="s">
        <v>1314</v>
      </c>
      <c r="O501" s="111"/>
      <c r="P501" s="111">
        <v>3549560</v>
      </c>
      <c r="Q501" s="111">
        <v>3814160</v>
      </c>
      <c r="R501" s="111">
        <v>3814160</v>
      </c>
      <c r="S501" s="111">
        <v>3814160</v>
      </c>
      <c r="T501" s="111">
        <v>3814160</v>
      </c>
      <c r="U501" s="111"/>
      <c r="V501" s="129"/>
      <c r="W501" s="60">
        <v>18806200</v>
      </c>
      <c r="X501" s="111">
        <f t="shared" si="98"/>
        <v>21062944.000000004</v>
      </c>
      <c r="Y501" s="135"/>
      <c r="Z501" s="86">
        <v>2014</v>
      </c>
      <c r="AA501" s="144"/>
      <c r="AB501" s="145"/>
    </row>
    <row r="502" spans="2:28" s="125" customFormat="1" ht="48" customHeight="1" x14ac:dyDescent="0.25">
      <c r="B502" s="56" t="s">
        <v>902</v>
      </c>
      <c r="C502" s="56" t="s">
        <v>2</v>
      </c>
      <c r="D502" s="56" t="s">
        <v>678</v>
      </c>
      <c r="E502" s="56" t="s">
        <v>679</v>
      </c>
      <c r="F502" s="56" t="s">
        <v>680</v>
      </c>
      <c r="G502" s="56" t="s">
        <v>681</v>
      </c>
      <c r="H502" s="56" t="s">
        <v>95</v>
      </c>
      <c r="I502" s="83">
        <v>0</v>
      </c>
      <c r="J502" s="84" t="s">
        <v>1038</v>
      </c>
      <c r="K502" s="33" t="s">
        <v>41</v>
      </c>
      <c r="L502" s="136"/>
      <c r="M502" s="96" t="s">
        <v>682</v>
      </c>
      <c r="N502" s="135" t="s">
        <v>1314</v>
      </c>
      <c r="O502" s="111"/>
      <c r="P502" s="111">
        <v>446400</v>
      </c>
      <c r="Q502" s="111">
        <v>892800</v>
      </c>
      <c r="R502" s="111">
        <v>892800</v>
      </c>
      <c r="S502" s="111">
        <v>446400</v>
      </c>
      <c r="T502" s="111"/>
      <c r="U502" s="111"/>
      <c r="V502" s="129"/>
      <c r="W502" s="60">
        <v>2678400</v>
      </c>
      <c r="X502" s="111">
        <f t="shared" si="98"/>
        <v>2999808.0000000005</v>
      </c>
      <c r="Y502" s="135"/>
      <c r="Z502" s="86">
        <v>2014</v>
      </c>
      <c r="AA502" s="144"/>
      <c r="AB502" s="145"/>
    </row>
    <row r="503" spans="2:28" s="125" customFormat="1" ht="48" customHeight="1" x14ac:dyDescent="0.25">
      <c r="B503" s="56" t="s">
        <v>903</v>
      </c>
      <c r="C503" s="56" t="s">
        <v>2</v>
      </c>
      <c r="D503" s="56" t="s">
        <v>683</v>
      </c>
      <c r="E503" s="56" t="s">
        <v>684</v>
      </c>
      <c r="F503" s="56" t="s">
        <v>685</v>
      </c>
      <c r="G503" s="56" t="s">
        <v>686</v>
      </c>
      <c r="H503" s="56" t="s">
        <v>95</v>
      </c>
      <c r="I503" s="83">
        <v>0</v>
      </c>
      <c r="J503" s="84" t="s">
        <v>1038</v>
      </c>
      <c r="K503" s="33" t="s">
        <v>41</v>
      </c>
      <c r="L503" s="136"/>
      <c r="M503" s="96" t="s">
        <v>682</v>
      </c>
      <c r="N503" s="132" t="s">
        <v>1314</v>
      </c>
      <c r="O503" s="111"/>
      <c r="P503" s="111">
        <v>2944950</v>
      </c>
      <c r="Q503" s="111">
        <v>3533940</v>
      </c>
      <c r="R503" s="111">
        <v>3533940</v>
      </c>
      <c r="S503" s="111">
        <v>588990</v>
      </c>
      <c r="T503" s="111"/>
      <c r="U503" s="111"/>
      <c r="V503" s="129"/>
      <c r="W503" s="60">
        <v>10601820</v>
      </c>
      <c r="X503" s="111">
        <f t="shared" si="98"/>
        <v>11874038.4</v>
      </c>
      <c r="Y503" s="126"/>
      <c r="Z503" s="86">
        <v>2014</v>
      </c>
      <c r="AA503" s="144"/>
      <c r="AB503" s="145"/>
    </row>
    <row r="504" spans="2:28" s="125" customFormat="1" ht="48" customHeight="1" x14ac:dyDescent="0.25">
      <c r="B504" s="56" t="s">
        <v>904</v>
      </c>
      <c r="C504" s="56" t="s">
        <v>2</v>
      </c>
      <c r="D504" s="56" t="s">
        <v>496</v>
      </c>
      <c r="E504" s="56" t="s">
        <v>497</v>
      </c>
      <c r="F504" s="56" t="s">
        <v>498</v>
      </c>
      <c r="G504" s="56" t="s">
        <v>687</v>
      </c>
      <c r="H504" s="56" t="s">
        <v>95</v>
      </c>
      <c r="I504" s="83">
        <v>0</v>
      </c>
      <c r="J504" s="84" t="s">
        <v>1053</v>
      </c>
      <c r="K504" s="84" t="s">
        <v>688</v>
      </c>
      <c r="L504" s="134"/>
      <c r="M504" s="96" t="s">
        <v>636</v>
      </c>
      <c r="N504" s="135" t="s">
        <v>1314</v>
      </c>
      <c r="O504" s="111"/>
      <c r="P504" s="111">
        <v>107000000</v>
      </c>
      <c r="Q504" s="111">
        <v>43000000</v>
      </c>
      <c r="R504" s="111"/>
      <c r="S504" s="111"/>
      <c r="T504" s="111"/>
      <c r="U504" s="111"/>
      <c r="V504" s="129"/>
      <c r="W504" s="60">
        <v>150000000</v>
      </c>
      <c r="X504" s="111">
        <f t="shared" si="98"/>
        <v>168000000.00000003</v>
      </c>
      <c r="Y504" s="126"/>
      <c r="Z504" s="86" t="s">
        <v>689</v>
      </c>
      <c r="AA504" s="144"/>
      <c r="AB504" s="145"/>
    </row>
    <row r="505" spans="2:28" s="125" customFormat="1" ht="48" customHeight="1" x14ac:dyDescent="0.25">
      <c r="B505" s="56" t="s">
        <v>905</v>
      </c>
      <c r="C505" s="56" t="s">
        <v>2</v>
      </c>
      <c r="D505" s="56" t="s">
        <v>694</v>
      </c>
      <c r="E505" s="56" t="s">
        <v>695</v>
      </c>
      <c r="F505" s="56" t="s">
        <v>695</v>
      </c>
      <c r="G505" s="56" t="s">
        <v>696</v>
      </c>
      <c r="H505" s="56" t="s">
        <v>95</v>
      </c>
      <c r="I505" s="83">
        <v>100</v>
      </c>
      <c r="J505" s="84" t="s">
        <v>400</v>
      </c>
      <c r="K505" s="84" t="s">
        <v>467</v>
      </c>
      <c r="L505" s="141"/>
      <c r="M505" s="96" t="s">
        <v>697</v>
      </c>
      <c r="N505" s="135" t="s">
        <v>1314</v>
      </c>
      <c r="O505" s="111"/>
      <c r="P505" s="111">
        <v>2085318</v>
      </c>
      <c r="Q505" s="111">
        <v>2085318</v>
      </c>
      <c r="R505" s="111">
        <v>2085318</v>
      </c>
      <c r="S505" s="111"/>
      <c r="T505" s="111"/>
      <c r="U505" s="111"/>
      <c r="V505" s="129"/>
      <c r="W505" s="60">
        <v>6255954</v>
      </c>
      <c r="X505" s="111">
        <f t="shared" si="98"/>
        <v>7006668.4800000004</v>
      </c>
      <c r="Y505" s="126"/>
      <c r="Z505" s="86">
        <v>2013</v>
      </c>
      <c r="AA505" s="144"/>
      <c r="AB505" s="145"/>
    </row>
    <row r="506" spans="2:28" s="125" customFormat="1" ht="48" customHeight="1" x14ac:dyDescent="0.25">
      <c r="B506" s="56" t="s">
        <v>906</v>
      </c>
      <c r="C506" s="56" t="s">
        <v>2</v>
      </c>
      <c r="D506" s="56" t="s">
        <v>537</v>
      </c>
      <c r="E506" s="56" t="s">
        <v>538</v>
      </c>
      <c r="F506" s="56" t="s">
        <v>538</v>
      </c>
      <c r="G506" s="56" t="s">
        <v>698</v>
      </c>
      <c r="H506" s="56" t="s">
        <v>3</v>
      </c>
      <c r="I506" s="83">
        <v>100</v>
      </c>
      <c r="J506" s="16" t="s">
        <v>89</v>
      </c>
      <c r="K506" s="33" t="s">
        <v>41</v>
      </c>
      <c r="L506" s="133"/>
      <c r="M506" s="96" t="s">
        <v>699</v>
      </c>
      <c r="N506" s="126" t="s">
        <v>1314</v>
      </c>
      <c r="O506" s="111"/>
      <c r="P506" s="111">
        <v>12074063</v>
      </c>
      <c r="Q506" s="111">
        <v>16098750</v>
      </c>
      <c r="R506" s="111">
        <v>16098750</v>
      </c>
      <c r="S506" s="111"/>
      <c r="T506" s="111"/>
      <c r="U506" s="111"/>
      <c r="V506" s="129"/>
      <c r="W506" s="60">
        <v>44271563</v>
      </c>
      <c r="X506" s="111">
        <f t="shared" si="98"/>
        <v>49584150.560000002</v>
      </c>
      <c r="Y506" s="126"/>
      <c r="Z506" s="86">
        <v>2014</v>
      </c>
      <c r="AA506" s="144"/>
      <c r="AB506" s="145"/>
    </row>
    <row r="507" spans="2:28" s="125" customFormat="1" ht="48" customHeight="1" x14ac:dyDescent="0.25">
      <c r="B507" s="56" t="s">
        <v>907</v>
      </c>
      <c r="C507" s="56" t="s">
        <v>2</v>
      </c>
      <c r="D507" s="56" t="s">
        <v>542</v>
      </c>
      <c r="E507" s="56" t="s">
        <v>543</v>
      </c>
      <c r="F507" s="56" t="s">
        <v>544</v>
      </c>
      <c r="G507" s="56" t="s">
        <v>700</v>
      </c>
      <c r="H507" s="56" t="s">
        <v>95</v>
      </c>
      <c r="I507" s="83">
        <v>100</v>
      </c>
      <c r="J507" s="84" t="s">
        <v>1029</v>
      </c>
      <c r="K507" s="84" t="s">
        <v>467</v>
      </c>
      <c r="L507" s="142"/>
      <c r="M507" s="96" t="s">
        <v>697</v>
      </c>
      <c r="N507" s="135" t="s">
        <v>1314</v>
      </c>
      <c r="O507" s="111"/>
      <c r="P507" s="111">
        <v>600000</v>
      </c>
      <c r="Q507" s="111">
        <v>690000</v>
      </c>
      <c r="R507" s="111">
        <v>793500</v>
      </c>
      <c r="S507" s="111"/>
      <c r="T507" s="111"/>
      <c r="U507" s="111"/>
      <c r="V507" s="129"/>
      <c r="W507" s="60">
        <v>2083500</v>
      </c>
      <c r="X507" s="111">
        <f t="shared" si="98"/>
        <v>2333520</v>
      </c>
      <c r="Y507" s="135"/>
      <c r="Z507" s="86">
        <v>2013</v>
      </c>
      <c r="AA507" s="144"/>
      <c r="AB507" s="145"/>
    </row>
    <row r="508" spans="2:28" s="125" customFormat="1" ht="48" customHeight="1" x14ac:dyDescent="0.25">
      <c r="B508" s="56" t="s">
        <v>908</v>
      </c>
      <c r="C508" s="56" t="s">
        <v>2</v>
      </c>
      <c r="D508" s="56" t="s">
        <v>542</v>
      </c>
      <c r="E508" s="56" t="s">
        <v>543</v>
      </c>
      <c r="F508" s="56" t="s">
        <v>544</v>
      </c>
      <c r="G508" s="56" t="s">
        <v>701</v>
      </c>
      <c r="H508" s="56" t="s">
        <v>95</v>
      </c>
      <c r="I508" s="83">
        <v>100</v>
      </c>
      <c r="J508" s="84" t="s">
        <v>1029</v>
      </c>
      <c r="K508" s="84" t="s">
        <v>702</v>
      </c>
      <c r="L508" s="142"/>
      <c r="M508" s="96" t="s">
        <v>697</v>
      </c>
      <c r="N508" s="135" t="s">
        <v>1314</v>
      </c>
      <c r="O508" s="111"/>
      <c r="P508" s="111">
        <v>80000</v>
      </c>
      <c r="Q508" s="111">
        <v>92000</v>
      </c>
      <c r="R508" s="111">
        <v>105800</v>
      </c>
      <c r="S508" s="111"/>
      <c r="T508" s="111"/>
      <c r="U508" s="111"/>
      <c r="V508" s="129"/>
      <c r="W508" s="60">
        <v>277800</v>
      </c>
      <c r="X508" s="111">
        <f t="shared" si="98"/>
        <v>311136.00000000006</v>
      </c>
      <c r="Y508" s="135"/>
      <c r="Z508" s="86">
        <v>2013</v>
      </c>
      <c r="AA508" s="144"/>
      <c r="AB508" s="145"/>
    </row>
    <row r="509" spans="2:28" s="125" customFormat="1" ht="48" customHeight="1" x14ac:dyDescent="0.25">
      <c r="B509" s="56" t="s">
        <v>909</v>
      </c>
      <c r="C509" s="56" t="s">
        <v>2</v>
      </c>
      <c r="D509" s="56" t="s">
        <v>703</v>
      </c>
      <c r="E509" s="56" t="s">
        <v>704</v>
      </c>
      <c r="F509" s="56" t="s">
        <v>704</v>
      </c>
      <c r="G509" s="56" t="s">
        <v>705</v>
      </c>
      <c r="H509" s="56" t="s">
        <v>95</v>
      </c>
      <c r="I509" s="83">
        <v>0</v>
      </c>
      <c r="J509" s="84" t="s">
        <v>1038</v>
      </c>
      <c r="K509" s="33" t="s">
        <v>41</v>
      </c>
      <c r="L509" s="136"/>
      <c r="M509" s="96" t="s">
        <v>706</v>
      </c>
      <c r="N509" s="135" t="s">
        <v>1314</v>
      </c>
      <c r="O509" s="111"/>
      <c r="P509" s="111">
        <v>24024000</v>
      </c>
      <c r="Q509" s="111">
        <v>24024000</v>
      </c>
      <c r="R509" s="111">
        <v>24024000</v>
      </c>
      <c r="S509" s="111"/>
      <c r="T509" s="111"/>
      <c r="U509" s="111"/>
      <c r="V509" s="129"/>
      <c r="W509" s="60">
        <v>72072000</v>
      </c>
      <c r="X509" s="111">
        <f t="shared" si="98"/>
        <v>80720640.000000015</v>
      </c>
      <c r="Y509" s="126"/>
      <c r="Z509" s="86">
        <v>2014</v>
      </c>
      <c r="AA509" s="144"/>
      <c r="AB509" s="145"/>
    </row>
    <row r="510" spans="2:28" s="307" customFormat="1" ht="48" customHeight="1" x14ac:dyDescent="0.25">
      <c r="B510" s="56" t="s">
        <v>910</v>
      </c>
      <c r="C510" s="56" t="s">
        <v>2</v>
      </c>
      <c r="D510" s="56" t="s">
        <v>707</v>
      </c>
      <c r="E510" s="56" t="s">
        <v>507</v>
      </c>
      <c r="F510" s="56" t="s">
        <v>708</v>
      </c>
      <c r="G510" s="56" t="s">
        <v>709</v>
      </c>
      <c r="H510" s="56" t="s">
        <v>95</v>
      </c>
      <c r="I510" s="56">
        <v>0</v>
      </c>
      <c r="J510" s="84" t="s">
        <v>1029</v>
      </c>
      <c r="K510" s="33" t="s">
        <v>41</v>
      </c>
      <c r="L510" s="305"/>
      <c r="M510" s="96" t="s">
        <v>636</v>
      </c>
      <c r="N510" s="126" t="s">
        <v>1314</v>
      </c>
      <c r="O510" s="111"/>
      <c r="P510" s="111">
        <v>52080000</v>
      </c>
      <c r="Q510" s="111">
        <v>52080000</v>
      </c>
      <c r="R510" s="111">
        <v>52080000</v>
      </c>
      <c r="S510" s="111">
        <v>52080000</v>
      </c>
      <c r="T510" s="111">
        <v>52080000</v>
      </c>
      <c r="U510" s="111">
        <v>52080000</v>
      </c>
      <c r="V510" s="129"/>
      <c r="W510" s="60">
        <v>364560000</v>
      </c>
      <c r="X510" s="111">
        <f t="shared" si="98"/>
        <v>408307200.00000006</v>
      </c>
      <c r="Y510" s="126"/>
      <c r="Z510" s="108">
        <v>2013</v>
      </c>
      <c r="AA510" s="306"/>
    </row>
    <row r="511" spans="2:28" s="125" customFormat="1" ht="48" customHeight="1" x14ac:dyDescent="0.25">
      <c r="B511" s="56" t="s">
        <v>911</v>
      </c>
      <c r="C511" s="56" t="s">
        <v>2</v>
      </c>
      <c r="D511" s="56" t="s">
        <v>510</v>
      </c>
      <c r="E511" s="56" t="s">
        <v>511</v>
      </c>
      <c r="F511" s="56" t="s">
        <v>512</v>
      </c>
      <c r="G511" s="56" t="s">
        <v>710</v>
      </c>
      <c r="H511" s="56" t="s">
        <v>95</v>
      </c>
      <c r="I511" s="83">
        <v>0</v>
      </c>
      <c r="J511" s="84" t="s">
        <v>1029</v>
      </c>
      <c r="K511" s="84" t="s">
        <v>711</v>
      </c>
      <c r="L511" s="139"/>
      <c r="M511" s="96" t="s">
        <v>636</v>
      </c>
      <c r="N511" s="135" t="s">
        <v>1314</v>
      </c>
      <c r="O511" s="111"/>
      <c r="P511" s="111">
        <v>74400</v>
      </c>
      <c r="Q511" s="111">
        <v>74400</v>
      </c>
      <c r="R511" s="111">
        <v>74400</v>
      </c>
      <c r="S511" s="111"/>
      <c r="T511" s="111"/>
      <c r="U511" s="111"/>
      <c r="V511" s="129"/>
      <c r="W511" s="60">
        <v>223200</v>
      </c>
      <c r="X511" s="111">
        <f t="shared" si="98"/>
        <v>249984.00000000003</v>
      </c>
      <c r="Y511" s="135"/>
      <c r="Z511" s="86">
        <v>2013</v>
      </c>
      <c r="AA511" s="144"/>
      <c r="AB511" s="145"/>
    </row>
    <row r="512" spans="2:28" s="125" customFormat="1" ht="48" customHeight="1" x14ac:dyDescent="0.25">
      <c r="B512" s="56" t="s">
        <v>912</v>
      </c>
      <c r="C512" s="56" t="s">
        <v>2</v>
      </c>
      <c r="D512" s="56" t="s">
        <v>712</v>
      </c>
      <c r="E512" s="56" t="s">
        <v>713</v>
      </c>
      <c r="F512" s="56" t="s">
        <v>714</v>
      </c>
      <c r="G512" s="56" t="s">
        <v>715</v>
      </c>
      <c r="H512" s="56" t="s">
        <v>95</v>
      </c>
      <c r="I512" s="83">
        <v>0</v>
      </c>
      <c r="J512" s="84" t="s">
        <v>1029</v>
      </c>
      <c r="K512" s="33" t="s">
        <v>41</v>
      </c>
      <c r="L512" s="139"/>
      <c r="M512" s="96" t="s">
        <v>636</v>
      </c>
      <c r="N512" s="135" t="s">
        <v>1314</v>
      </c>
      <c r="O512" s="111"/>
      <c r="P512" s="111">
        <v>360000</v>
      </c>
      <c r="Q512" s="111">
        <v>360000</v>
      </c>
      <c r="R512" s="111">
        <v>360000</v>
      </c>
      <c r="S512" s="111"/>
      <c r="T512" s="111"/>
      <c r="U512" s="111"/>
      <c r="V512" s="129"/>
      <c r="W512" s="60">
        <v>1080000</v>
      </c>
      <c r="X512" s="111">
        <f t="shared" si="98"/>
        <v>1209600</v>
      </c>
      <c r="Y512" s="135"/>
      <c r="Z512" s="86">
        <v>2013</v>
      </c>
      <c r="AA512" s="144"/>
      <c r="AB512" s="145"/>
    </row>
    <row r="513" spans="2:28" s="125" customFormat="1" ht="48" customHeight="1" x14ac:dyDescent="0.25">
      <c r="B513" s="56" t="s">
        <v>913</v>
      </c>
      <c r="C513" s="56" t="s">
        <v>2</v>
      </c>
      <c r="D513" s="56" t="s">
        <v>716</v>
      </c>
      <c r="E513" s="56" t="s">
        <v>717</v>
      </c>
      <c r="F513" s="56" t="s">
        <v>718</v>
      </c>
      <c r="G513" s="56" t="s">
        <v>719</v>
      </c>
      <c r="H513" s="56" t="s">
        <v>95</v>
      </c>
      <c r="I513" s="83">
        <v>0</v>
      </c>
      <c r="J513" s="84" t="s">
        <v>1029</v>
      </c>
      <c r="K513" s="84" t="s">
        <v>720</v>
      </c>
      <c r="L513" s="139"/>
      <c r="M513" s="96" t="s">
        <v>636</v>
      </c>
      <c r="N513" s="135" t="s">
        <v>1314</v>
      </c>
      <c r="O513" s="111"/>
      <c r="P513" s="111">
        <v>240000</v>
      </c>
      <c r="Q513" s="111">
        <v>240000</v>
      </c>
      <c r="R513" s="111">
        <v>240000</v>
      </c>
      <c r="S513" s="111"/>
      <c r="T513" s="111"/>
      <c r="U513" s="111"/>
      <c r="V513" s="129"/>
      <c r="W513" s="60">
        <v>720000</v>
      </c>
      <c r="X513" s="111">
        <f t="shared" si="98"/>
        <v>806400.00000000012</v>
      </c>
      <c r="Y513" s="135"/>
      <c r="Z513" s="86">
        <v>2013</v>
      </c>
      <c r="AA513" s="144"/>
      <c r="AB513" s="145"/>
    </row>
    <row r="514" spans="2:28" s="125" customFormat="1" ht="48" customHeight="1" x14ac:dyDescent="0.25">
      <c r="B514" s="56" t="s">
        <v>914</v>
      </c>
      <c r="C514" s="56" t="s">
        <v>2</v>
      </c>
      <c r="D514" s="56" t="s">
        <v>721</v>
      </c>
      <c r="E514" s="56" t="s">
        <v>722</v>
      </c>
      <c r="F514" s="56" t="s">
        <v>723</v>
      </c>
      <c r="G514" s="56" t="s">
        <v>724</v>
      </c>
      <c r="H514" s="56" t="s">
        <v>95</v>
      </c>
      <c r="I514" s="83">
        <v>30</v>
      </c>
      <c r="J514" s="84" t="s">
        <v>1029</v>
      </c>
      <c r="K514" s="84" t="s">
        <v>725</v>
      </c>
      <c r="L514" s="142"/>
      <c r="M514" s="96" t="s">
        <v>636</v>
      </c>
      <c r="N514" s="140" t="s">
        <v>1314</v>
      </c>
      <c r="O514" s="111"/>
      <c r="P514" s="111">
        <v>240000</v>
      </c>
      <c r="Q514" s="111">
        <v>240000</v>
      </c>
      <c r="R514" s="111">
        <v>240000</v>
      </c>
      <c r="S514" s="111"/>
      <c r="T514" s="111"/>
      <c r="U514" s="111"/>
      <c r="V514" s="129"/>
      <c r="W514" s="60">
        <v>720000</v>
      </c>
      <c r="X514" s="111">
        <f t="shared" si="98"/>
        <v>806400.00000000012</v>
      </c>
      <c r="Y514" s="138"/>
      <c r="Z514" s="86">
        <v>2013</v>
      </c>
      <c r="AA514" s="144"/>
      <c r="AB514" s="145"/>
    </row>
    <row r="515" spans="2:28" s="125" customFormat="1" ht="48" customHeight="1" x14ac:dyDescent="0.25">
      <c r="B515" s="56" t="s">
        <v>915</v>
      </c>
      <c r="C515" s="56" t="s">
        <v>2</v>
      </c>
      <c r="D515" s="56" t="s">
        <v>721</v>
      </c>
      <c r="E515" s="56" t="s">
        <v>722</v>
      </c>
      <c r="F515" s="56" t="s">
        <v>723</v>
      </c>
      <c r="G515" s="56" t="s">
        <v>726</v>
      </c>
      <c r="H515" s="56" t="s">
        <v>95</v>
      </c>
      <c r="I515" s="83">
        <v>30</v>
      </c>
      <c r="J515" s="84" t="s">
        <v>1029</v>
      </c>
      <c r="K515" s="84" t="s">
        <v>727</v>
      </c>
      <c r="L515" s="142"/>
      <c r="M515" s="96" t="s">
        <v>636</v>
      </c>
      <c r="N515" s="140" t="s">
        <v>1314</v>
      </c>
      <c r="O515" s="111"/>
      <c r="P515" s="111">
        <v>1440000</v>
      </c>
      <c r="Q515" s="111">
        <v>1440000</v>
      </c>
      <c r="R515" s="111">
        <v>1440000</v>
      </c>
      <c r="S515" s="111"/>
      <c r="T515" s="111"/>
      <c r="U515" s="111"/>
      <c r="V515" s="129"/>
      <c r="W515" s="60">
        <v>4320000</v>
      </c>
      <c r="X515" s="111">
        <f t="shared" si="98"/>
        <v>4838400</v>
      </c>
      <c r="Y515" s="138"/>
      <c r="Z515" s="86">
        <v>2013</v>
      </c>
      <c r="AA515" s="144"/>
      <c r="AB515" s="145"/>
    </row>
    <row r="516" spans="2:28" s="125" customFormat="1" ht="48" customHeight="1" x14ac:dyDescent="0.25">
      <c r="B516" s="56" t="s">
        <v>916</v>
      </c>
      <c r="C516" s="56" t="s">
        <v>2</v>
      </c>
      <c r="D516" s="56" t="s">
        <v>721</v>
      </c>
      <c r="E516" s="56" t="s">
        <v>722</v>
      </c>
      <c r="F516" s="56" t="s">
        <v>723</v>
      </c>
      <c r="G516" s="56" t="s">
        <v>728</v>
      </c>
      <c r="H516" s="56" t="s">
        <v>95</v>
      </c>
      <c r="I516" s="83">
        <v>30</v>
      </c>
      <c r="J516" s="84" t="s">
        <v>1029</v>
      </c>
      <c r="K516" s="84" t="s">
        <v>729</v>
      </c>
      <c r="L516" s="142"/>
      <c r="M516" s="96" t="s">
        <v>636</v>
      </c>
      <c r="N516" s="140" t="s">
        <v>1314</v>
      </c>
      <c r="O516" s="111"/>
      <c r="P516" s="111">
        <v>1596000</v>
      </c>
      <c r="Q516" s="111">
        <v>1596000</v>
      </c>
      <c r="R516" s="111">
        <v>1596000</v>
      </c>
      <c r="S516" s="111"/>
      <c r="T516" s="111"/>
      <c r="U516" s="111"/>
      <c r="V516" s="129"/>
      <c r="W516" s="60">
        <v>4788000</v>
      </c>
      <c r="X516" s="111">
        <f t="shared" si="98"/>
        <v>5362560.0000000009</v>
      </c>
      <c r="Y516" s="138"/>
      <c r="Z516" s="86">
        <v>2013</v>
      </c>
      <c r="AA516" s="144"/>
      <c r="AB516" s="145"/>
    </row>
    <row r="517" spans="2:28" s="125" customFormat="1" ht="48" customHeight="1" x14ac:dyDescent="0.25">
      <c r="B517" s="56" t="s">
        <v>917</v>
      </c>
      <c r="C517" s="56" t="s">
        <v>2</v>
      </c>
      <c r="D517" s="56" t="s">
        <v>730</v>
      </c>
      <c r="E517" s="56" t="s">
        <v>731</v>
      </c>
      <c r="F517" s="56" t="s">
        <v>732</v>
      </c>
      <c r="G517" s="56" t="s">
        <v>733</v>
      </c>
      <c r="H517" s="56" t="s">
        <v>95</v>
      </c>
      <c r="I517" s="83">
        <v>100</v>
      </c>
      <c r="J517" s="84" t="s">
        <v>1032</v>
      </c>
      <c r="K517" s="33" t="s">
        <v>41</v>
      </c>
      <c r="L517" s="136"/>
      <c r="M517" s="96" t="s">
        <v>636</v>
      </c>
      <c r="N517" s="135" t="s">
        <v>1314</v>
      </c>
      <c r="O517" s="111"/>
      <c r="P517" s="111">
        <v>2310000</v>
      </c>
      <c r="Q517" s="111">
        <v>2520000</v>
      </c>
      <c r="R517" s="111"/>
      <c r="S517" s="111"/>
      <c r="T517" s="111"/>
      <c r="U517" s="111"/>
      <c r="V517" s="129"/>
      <c r="W517" s="60">
        <v>4830000</v>
      </c>
      <c r="X517" s="111">
        <f t="shared" si="98"/>
        <v>5409600.0000000009</v>
      </c>
      <c r="Y517" s="138"/>
      <c r="Z517" s="86">
        <v>2014</v>
      </c>
      <c r="AA517" s="111" t="s">
        <v>753</v>
      </c>
      <c r="AB517" s="145"/>
    </row>
    <row r="518" spans="2:28" s="125" customFormat="1" ht="48" customHeight="1" x14ac:dyDescent="0.25">
      <c r="B518" s="56" t="s">
        <v>918</v>
      </c>
      <c r="C518" s="56" t="s">
        <v>2</v>
      </c>
      <c r="D518" s="56" t="s">
        <v>734</v>
      </c>
      <c r="E518" s="56" t="s">
        <v>735</v>
      </c>
      <c r="F518" s="56" t="s">
        <v>736</v>
      </c>
      <c r="G518" s="56" t="s">
        <v>737</v>
      </c>
      <c r="H518" s="56" t="s">
        <v>95</v>
      </c>
      <c r="I518" s="83">
        <v>90</v>
      </c>
      <c r="J518" s="84" t="s">
        <v>1054</v>
      </c>
      <c r="K518" s="33" t="s">
        <v>41</v>
      </c>
      <c r="L518" s="135"/>
      <c r="M518" s="96" t="s">
        <v>1113</v>
      </c>
      <c r="N518" s="135" t="s">
        <v>1314</v>
      </c>
      <c r="O518" s="111"/>
      <c r="P518" s="111">
        <v>50039568</v>
      </c>
      <c r="Q518" s="111">
        <v>53955144</v>
      </c>
      <c r="R518" s="111">
        <v>57971547</v>
      </c>
      <c r="S518" s="111"/>
      <c r="T518" s="111"/>
      <c r="U518" s="111"/>
      <c r="V518" s="129"/>
      <c r="W518" s="60">
        <v>161966259</v>
      </c>
      <c r="X518" s="111">
        <f t="shared" si="98"/>
        <v>181402210.08000001</v>
      </c>
      <c r="Y518" s="135"/>
      <c r="Z518" s="86">
        <v>2014</v>
      </c>
      <c r="AA518" s="144"/>
      <c r="AB518" s="145"/>
    </row>
    <row r="519" spans="2:28" s="125" customFormat="1" ht="48" customHeight="1" x14ac:dyDescent="0.25">
      <c r="B519" s="56" t="s">
        <v>919</v>
      </c>
      <c r="C519" s="56" t="s">
        <v>2</v>
      </c>
      <c r="D519" s="56" t="s">
        <v>703</v>
      </c>
      <c r="E519" s="56" t="s">
        <v>704</v>
      </c>
      <c r="F519" s="56" t="s">
        <v>704</v>
      </c>
      <c r="G519" s="56" t="s">
        <v>738</v>
      </c>
      <c r="H519" s="56" t="s">
        <v>95</v>
      </c>
      <c r="I519" s="83">
        <v>100</v>
      </c>
      <c r="J519" s="16" t="s">
        <v>89</v>
      </c>
      <c r="K519" s="33" t="s">
        <v>41</v>
      </c>
      <c r="L519" s="143"/>
      <c r="M519" s="96" t="s">
        <v>636</v>
      </c>
      <c r="N519" s="143" t="s">
        <v>1314</v>
      </c>
      <c r="O519" s="111"/>
      <c r="P519" s="111">
        <v>2420100</v>
      </c>
      <c r="Q519" s="111">
        <v>2904120</v>
      </c>
      <c r="R519" s="111">
        <v>2904120</v>
      </c>
      <c r="S519" s="111">
        <v>484020</v>
      </c>
      <c r="T519" s="111"/>
      <c r="U519" s="111"/>
      <c r="V519" s="129"/>
      <c r="W519" s="60">
        <v>8712360</v>
      </c>
      <c r="X519" s="111">
        <f t="shared" si="98"/>
        <v>9757843.2000000011</v>
      </c>
      <c r="Y519" s="143"/>
      <c r="Z519" s="86">
        <v>2014</v>
      </c>
      <c r="AA519" s="144"/>
      <c r="AB519" s="145"/>
    </row>
    <row r="520" spans="2:28" s="125" customFormat="1" ht="48" customHeight="1" x14ac:dyDescent="0.25">
      <c r="B520" s="56" t="s">
        <v>920</v>
      </c>
      <c r="C520" s="56" t="s">
        <v>2</v>
      </c>
      <c r="D520" s="56" t="s">
        <v>673</v>
      </c>
      <c r="E520" s="56" t="s">
        <v>674</v>
      </c>
      <c r="F520" s="56" t="s">
        <v>674</v>
      </c>
      <c r="G520" s="56" t="s">
        <v>739</v>
      </c>
      <c r="H520" s="56" t="s">
        <v>3</v>
      </c>
      <c r="I520" s="83">
        <v>0</v>
      </c>
      <c r="J520" s="16" t="s">
        <v>89</v>
      </c>
      <c r="K520" s="33" t="s">
        <v>41</v>
      </c>
      <c r="L520" s="143"/>
      <c r="M520" s="96" t="s">
        <v>740</v>
      </c>
      <c r="N520" s="143" t="s">
        <v>1314</v>
      </c>
      <c r="O520" s="111"/>
      <c r="P520" s="111">
        <v>11100000</v>
      </c>
      <c r="Q520" s="111">
        <v>4639800</v>
      </c>
      <c r="R520" s="111">
        <v>4639800</v>
      </c>
      <c r="S520" s="111">
        <v>4639800</v>
      </c>
      <c r="T520" s="111">
        <v>4639800</v>
      </c>
      <c r="U520" s="111"/>
      <c r="V520" s="129"/>
      <c r="W520" s="60">
        <v>29659200</v>
      </c>
      <c r="X520" s="111">
        <f t="shared" si="98"/>
        <v>33218304.000000004</v>
      </c>
      <c r="Y520" s="143"/>
      <c r="Z520" s="86">
        <v>2014</v>
      </c>
      <c r="AA520" s="144"/>
      <c r="AB520" s="145"/>
    </row>
    <row r="521" spans="2:28" s="145" customFormat="1" ht="48" customHeight="1" x14ac:dyDescent="0.25">
      <c r="B521" s="56" t="s">
        <v>921</v>
      </c>
      <c r="C521" s="56" t="s">
        <v>2</v>
      </c>
      <c r="D521" s="56" t="s">
        <v>741</v>
      </c>
      <c r="E521" s="56" t="s">
        <v>742</v>
      </c>
      <c r="F521" s="56" t="s">
        <v>742</v>
      </c>
      <c r="G521" s="56" t="s">
        <v>743</v>
      </c>
      <c r="H521" s="56" t="s">
        <v>95</v>
      </c>
      <c r="I521" s="83">
        <v>0</v>
      </c>
      <c r="J521" s="84" t="s">
        <v>1055</v>
      </c>
      <c r="K521" s="33" t="s">
        <v>41</v>
      </c>
      <c r="L521" s="143"/>
      <c r="M521" s="96" t="s">
        <v>744</v>
      </c>
      <c r="N521" s="143" t="s">
        <v>1314</v>
      </c>
      <c r="O521" s="111"/>
      <c r="P521" s="111">
        <f>5115448+0.17</f>
        <v>5115448.17</v>
      </c>
      <c r="Q521" s="111">
        <v>7673170.8300000001</v>
      </c>
      <c r="R521" s="111"/>
      <c r="S521" s="111"/>
      <c r="T521" s="111"/>
      <c r="U521" s="111"/>
      <c r="V521" s="129"/>
      <c r="W521" s="60">
        <v>12788619</v>
      </c>
      <c r="X521" s="111">
        <f t="shared" si="98"/>
        <v>14323253.280000001</v>
      </c>
      <c r="Y521" s="143"/>
      <c r="Z521" s="86">
        <v>2014</v>
      </c>
      <c r="AA521" s="279"/>
    </row>
    <row r="522" spans="2:28" s="125" customFormat="1" ht="48" customHeight="1" x14ac:dyDescent="0.25">
      <c r="B522" s="56" t="s">
        <v>922</v>
      </c>
      <c r="C522" s="56" t="s">
        <v>2</v>
      </c>
      <c r="D522" s="56" t="s">
        <v>673</v>
      </c>
      <c r="E522" s="56" t="s">
        <v>674</v>
      </c>
      <c r="F522" s="56" t="s">
        <v>674</v>
      </c>
      <c r="G522" s="56" t="s">
        <v>745</v>
      </c>
      <c r="H522" s="56" t="s">
        <v>3</v>
      </c>
      <c r="I522" s="83">
        <v>0</v>
      </c>
      <c r="J522" s="84" t="s">
        <v>1058</v>
      </c>
      <c r="K522" s="33" t="s">
        <v>41</v>
      </c>
      <c r="L522" s="143"/>
      <c r="M522" s="96" t="s">
        <v>746</v>
      </c>
      <c r="N522" s="143" t="s">
        <v>1314</v>
      </c>
      <c r="O522" s="111"/>
      <c r="P522" s="111">
        <v>19500000</v>
      </c>
      <c r="Q522" s="111">
        <v>14625000</v>
      </c>
      <c r="R522" s="111">
        <v>14625000</v>
      </c>
      <c r="S522" s="111">
        <v>14625000</v>
      </c>
      <c r="T522" s="111">
        <v>14625000</v>
      </c>
      <c r="U522" s="111"/>
      <c r="V522" s="129"/>
      <c r="W522" s="60">
        <v>78000000</v>
      </c>
      <c r="X522" s="111">
        <f t="shared" si="98"/>
        <v>87360000.000000015</v>
      </c>
      <c r="Y522" s="143"/>
      <c r="Z522" s="86">
        <v>2014</v>
      </c>
      <c r="AA522" s="144"/>
      <c r="AB522" s="145"/>
    </row>
    <row r="523" spans="2:28" s="145" customFormat="1" ht="48" customHeight="1" x14ac:dyDescent="0.25">
      <c r="B523" s="56" t="s">
        <v>923</v>
      </c>
      <c r="C523" s="56" t="s">
        <v>2</v>
      </c>
      <c r="D523" s="56" t="s">
        <v>298</v>
      </c>
      <c r="E523" s="56" t="s">
        <v>299</v>
      </c>
      <c r="F523" s="56" t="s">
        <v>300</v>
      </c>
      <c r="G523" s="56" t="s">
        <v>747</v>
      </c>
      <c r="H523" s="56" t="s">
        <v>3</v>
      </c>
      <c r="I523" s="83">
        <v>0</v>
      </c>
      <c r="J523" s="84" t="s">
        <v>1053</v>
      </c>
      <c r="K523" s="33" t="s">
        <v>41</v>
      </c>
      <c r="L523" s="143"/>
      <c r="M523" s="96" t="s">
        <v>748</v>
      </c>
      <c r="N523" s="143" t="s">
        <v>1314</v>
      </c>
      <c r="O523" s="111"/>
      <c r="P523" s="111">
        <v>48305000</v>
      </c>
      <c r="Q523" s="111">
        <v>14260000</v>
      </c>
      <c r="R523" s="111">
        <v>14260000</v>
      </c>
      <c r="S523" s="111">
        <v>14260000</v>
      </c>
      <c r="T523" s="111">
        <v>14260000</v>
      </c>
      <c r="U523" s="129">
        <v>14260000</v>
      </c>
      <c r="V523" s="129"/>
      <c r="W523" s="60">
        <v>119605000</v>
      </c>
      <c r="X523" s="111">
        <f t="shared" si="98"/>
        <v>133957600.00000001</v>
      </c>
      <c r="Y523" s="143"/>
      <c r="Z523" s="86" t="s">
        <v>689</v>
      </c>
      <c r="AA523" s="279"/>
    </row>
    <row r="524" spans="2:28" s="145" customFormat="1" ht="48" customHeight="1" x14ac:dyDescent="0.25">
      <c r="B524" s="56" t="s">
        <v>924</v>
      </c>
      <c r="C524" s="56" t="s">
        <v>2</v>
      </c>
      <c r="D524" s="56" t="s">
        <v>298</v>
      </c>
      <c r="E524" s="56" t="s">
        <v>299</v>
      </c>
      <c r="F524" s="56" t="s">
        <v>300</v>
      </c>
      <c r="G524" s="56" t="s">
        <v>749</v>
      </c>
      <c r="H524" s="56" t="s">
        <v>3</v>
      </c>
      <c r="I524" s="83">
        <v>0</v>
      </c>
      <c r="J524" s="84" t="s">
        <v>1057</v>
      </c>
      <c r="K524" s="33" t="s">
        <v>41</v>
      </c>
      <c r="L524" s="143"/>
      <c r="M524" s="96" t="s">
        <v>748</v>
      </c>
      <c r="N524" s="143" t="s">
        <v>1314</v>
      </c>
      <c r="O524" s="111"/>
      <c r="P524" s="111">
        <v>29800000</v>
      </c>
      <c r="Q524" s="111">
        <v>8190000</v>
      </c>
      <c r="R524" s="111">
        <v>8190000</v>
      </c>
      <c r="S524" s="111">
        <v>8190000</v>
      </c>
      <c r="T524" s="111">
        <v>8190000</v>
      </c>
      <c r="U524" s="129">
        <v>8190000</v>
      </c>
      <c r="V524" s="129"/>
      <c r="W524" s="60">
        <v>70750000</v>
      </c>
      <c r="X524" s="111">
        <f t="shared" si="98"/>
        <v>79240000.000000015</v>
      </c>
      <c r="Y524" s="143"/>
      <c r="Z524" s="86" t="s">
        <v>689</v>
      </c>
      <c r="AA524" s="279"/>
    </row>
    <row r="525" spans="2:28" s="145" customFormat="1" ht="48" customHeight="1" x14ac:dyDescent="0.25">
      <c r="B525" s="56" t="s">
        <v>925</v>
      </c>
      <c r="C525" s="56" t="s">
        <v>2</v>
      </c>
      <c r="D525" s="56" t="s">
        <v>298</v>
      </c>
      <c r="E525" s="56" t="s">
        <v>299</v>
      </c>
      <c r="F525" s="56" t="s">
        <v>300</v>
      </c>
      <c r="G525" s="56" t="s">
        <v>750</v>
      </c>
      <c r="H525" s="56" t="s">
        <v>3</v>
      </c>
      <c r="I525" s="83">
        <v>0</v>
      </c>
      <c r="J525" s="84" t="s">
        <v>1057</v>
      </c>
      <c r="K525" s="33" t="s">
        <v>41</v>
      </c>
      <c r="L525" s="143"/>
      <c r="M525" s="96" t="s">
        <v>748</v>
      </c>
      <c r="N525" s="143" t="s">
        <v>1314</v>
      </c>
      <c r="O525" s="111"/>
      <c r="P525" s="111">
        <v>3750000</v>
      </c>
      <c r="Q525" s="111">
        <v>4380000</v>
      </c>
      <c r="R525" s="111">
        <v>4380000</v>
      </c>
      <c r="S525" s="111">
        <v>4380000</v>
      </c>
      <c r="T525" s="111">
        <v>4380000</v>
      </c>
      <c r="U525" s="129">
        <v>4380000</v>
      </c>
      <c r="V525" s="129"/>
      <c r="W525" s="60">
        <v>25650000</v>
      </c>
      <c r="X525" s="111">
        <f t="shared" si="98"/>
        <v>28728000.000000004</v>
      </c>
      <c r="Y525" s="143"/>
      <c r="Z525" s="86" t="s">
        <v>689</v>
      </c>
      <c r="AA525" s="279"/>
    </row>
    <row r="526" spans="2:28" s="145" customFormat="1" ht="48" customHeight="1" x14ac:dyDescent="0.25">
      <c r="B526" s="56" t="s">
        <v>926</v>
      </c>
      <c r="C526" s="56" t="s">
        <v>2</v>
      </c>
      <c r="D526" s="56" t="s">
        <v>298</v>
      </c>
      <c r="E526" s="56" t="s">
        <v>299</v>
      </c>
      <c r="F526" s="56" t="s">
        <v>300</v>
      </c>
      <c r="G526" s="56" t="s">
        <v>751</v>
      </c>
      <c r="H526" s="56" t="s">
        <v>3</v>
      </c>
      <c r="I526" s="83">
        <v>0</v>
      </c>
      <c r="J526" s="84" t="s">
        <v>1057</v>
      </c>
      <c r="K526" s="33" t="s">
        <v>41</v>
      </c>
      <c r="L526" s="143"/>
      <c r="M526" s="96" t="s">
        <v>748</v>
      </c>
      <c r="N526" s="143" t="s">
        <v>1314</v>
      </c>
      <c r="O526" s="111"/>
      <c r="P526" s="111">
        <v>12775000</v>
      </c>
      <c r="Q526" s="111">
        <v>3505000</v>
      </c>
      <c r="R526" s="111">
        <v>3505000</v>
      </c>
      <c r="S526" s="111">
        <v>3505000</v>
      </c>
      <c r="T526" s="111">
        <v>3505000</v>
      </c>
      <c r="U526" s="129">
        <v>3505000</v>
      </c>
      <c r="V526" s="129"/>
      <c r="W526" s="60">
        <v>30300000</v>
      </c>
      <c r="X526" s="111">
        <f t="shared" si="98"/>
        <v>33936000</v>
      </c>
      <c r="Y526" s="143"/>
      <c r="Z526" s="86" t="s">
        <v>689</v>
      </c>
      <c r="AA526" s="279"/>
    </row>
    <row r="527" spans="2:28" s="145" customFormat="1" ht="48" customHeight="1" x14ac:dyDescent="0.25">
      <c r="B527" s="56" t="s">
        <v>927</v>
      </c>
      <c r="C527" s="56" t="s">
        <v>2</v>
      </c>
      <c r="D527" s="56" t="s">
        <v>298</v>
      </c>
      <c r="E527" s="56" t="s">
        <v>299</v>
      </c>
      <c r="F527" s="56" t="s">
        <v>300</v>
      </c>
      <c r="G527" s="56" t="s">
        <v>752</v>
      </c>
      <c r="H527" s="56" t="s">
        <v>3</v>
      </c>
      <c r="I527" s="83">
        <v>0</v>
      </c>
      <c r="J527" s="84" t="s">
        <v>1053</v>
      </c>
      <c r="K527" s="33" t="s">
        <v>41</v>
      </c>
      <c r="L527" s="143"/>
      <c r="M527" s="96" t="s">
        <v>748</v>
      </c>
      <c r="N527" s="143" t="s">
        <v>1314</v>
      </c>
      <c r="O527" s="111"/>
      <c r="P527" s="111">
        <v>119440000</v>
      </c>
      <c r="Q527" s="111">
        <v>79392000</v>
      </c>
      <c r="R527" s="111">
        <v>79392000</v>
      </c>
      <c r="S527" s="111">
        <v>79392000</v>
      </c>
      <c r="T527" s="111">
        <v>79392000</v>
      </c>
      <c r="U527" s="129">
        <v>79392000</v>
      </c>
      <c r="V527" s="129"/>
      <c r="W527" s="60">
        <v>516400000</v>
      </c>
      <c r="X527" s="111">
        <f t="shared" si="98"/>
        <v>578368000</v>
      </c>
      <c r="Y527" s="143"/>
      <c r="Z527" s="86" t="s">
        <v>689</v>
      </c>
      <c r="AA527" s="279"/>
    </row>
    <row r="528" spans="2:28" s="125" customFormat="1" ht="48" customHeight="1" x14ac:dyDescent="0.25">
      <c r="B528" s="56" t="s">
        <v>979</v>
      </c>
      <c r="C528" s="56" t="s">
        <v>2</v>
      </c>
      <c r="D528" s="181" t="s">
        <v>531</v>
      </c>
      <c r="E528" s="181" t="s">
        <v>532</v>
      </c>
      <c r="F528" s="181" t="s">
        <v>980</v>
      </c>
      <c r="G528" s="181" t="s">
        <v>981</v>
      </c>
      <c r="H528" s="56" t="s">
        <v>95</v>
      </c>
      <c r="I528" s="83">
        <v>100</v>
      </c>
      <c r="J528" s="84" t="s">
        <v>982</v>
      </c>
      <c r="K528" s="33" t="s">
        <v>41</v>
      </c>
      <c r="L528" s="143"/>
      <c r="M528" s="271" t="s">
        <v>983</v>
      </c>
      <c r="N528" s="143" t="s">
        <v>1314</v>
      </c>
      <c r="O528" s="111"/>
      <c r="P528" s="111">
        <v>0</v>
      </c>
      <c r="Q528" s="111">
        <v>0</v>
      </c>
      <c r="R528" s="111"/>
      <c r="S528" s="111"/>
      <c r="T528" s="111"/>
      <c r="U528" s="111"/>
      <c r="V528" s="129"/>
      <c r="W528" s="60">
        <v>0</v>
      </c>
      <c r="X528" s="111">
        <f t="shared" si="98"/>
        <v>0</v>
      </c>
      <c r="Y528" s="143"/>
      <c r="Z528" s="86" t="s">
        <v>689</v>
      </c>
      <c r="AA528" s="86" t="s">
        <v>2260</v>
      </c>
      <c r="AB528" s="145"/>
    </row>
    <row r="529" spans="2:28" s="145" customFormat="1" ht="48" customHeight="1" x14ac:dyDescent="0.25">
      <c r="B529" s="56" t="s">
        <v>2259</v>
      </c>
      <c r="C529" s="56" t="s">
        <v>2</v>
      </c>
      <c r="D529" s="271" t="s">
        <v>531</v>
      </c>
      <c r="E529" s="271" t="s">
        <v>532</v>
      </c>
      <c r="F529" s="271" t="s">
        <v>980</v>
      </c>
      <c r="G529" s="271" t="s">
        <v>981</v>
      </c>
      <c r="H529" s="56" t="s">
        <v>95</v>
      </c>
      <c r="I529" s="83">
        <v>100</v>
      </c>
      <c r="J529" s="84" t="s">
        <v>982</v>
      </c>
      <c r="K529" s="33" t="s">
        <v>41</v>
      </c>
      <c r="L529" s="143"/>
      <c r="M529" s="271" t="s">
        <v>983</v>
      </c>
      <c r="N529" s="143" t="s">
        <v>1314</v>
      </c>
      <c r="O529" s="111"/>
      <c r="P529" s="111">
        <v>442400</v>
      </c>
      <c r="Q529" s="111">
        <v>846188</v>
      </c>
      <c r="R529" s="111"/>
      <c r="S529" s="111"/>
      <c r="T529" s="111"/>
      <c r="U529" s="111"/>
      <c r="V529" s="129"/>
      <c r="W529" s="60">
        <f>P529+Q529</f>
        <v>1288588</v>
      </c>
      <c r="X529" s="111">
        <f t="shared" ref="X529:X542" si="99">W529*1.12</f>
        <v>1443218.56</v>
      </c>
      <c r="Y529" s="143"/>
      <c r="Z529" s="86" t="s">
        <v>689</v>
      </c>
      <c r="AA529" s="279"/>
    </row>
    <row r="530" spans="2:28" s="125" customFormat="1" ht="48" customHeight="1" x14ac:dyDescent="0.25">
      <c r="B530" s="56" t="s">
        <v>989</v>
      </c>
      <c r="C530" s="56" t="s">
        <v>2</v>
      </c>
      <c r="D530" s="182" t="s">
        <v>703</v>
      </c>
      <c r="E530" s="182" t="s">
        <v>704</v>
      </c>
      <c r="F530" s="182" t="s">
        <v>704</v>
      </c>
      <c r="G530" s="182" t="s">
        <v>990</v>
      </c>
      <c r="H530" s="56" t="s">
        <v>95</v>
      </c>
      <c r="I530" s="83">
        <v>0</v>
      </c>
      <c r="J530" s="84" t="s">
        <v>982</v>
      </c>
      <c r="K530" s="33" t="s">
        <v>41</v>
      </c>
      <c r="L530" s="143"/>
      <c r="M530" s="271" t="s">
        <v>991</v>
      </c>
      <c r="N530" s="143" t="s">
        <v>1314</v>
      </c>
      <c r="O530" s="111"/>
      <c r="P530" s="183">
        <v>2459000</v>
      </c>
      <c r="Q530" s="199">
        <v>2500300</v>
      </c>
      <c r="R530" s="199">
        <v>2542500</v>
      </c>
      <c r="S530" s="111"/>
      <c r="T530" s="111"/>
      <c r="U530" s="111"/>
      <c r="V530" s="129"/>
      <c r="W530" s="60">
        <v>7501800</v>
      </c>
      <c r="X530" s="111">
        <f t="shared" si="99"/>
        <v>8402016</v>
      </c>
      <c r="Y530" s="143"/>
      <c r="Z530" s="86">
        <v>2014</v>
      </c>
      <c r="AA530" s="144"/>
      <c r="AB530" s="145"/>
    </row>
    <row r="531" spans="2:28" s="125" customFormat="1" ht="48" customHeight="1" x14ac:dyDescent="0.25">
      <c r="B531" s="56" t="s">
        <v>997</v>
      </c>
      <c r="C531" s="56" t="s">
        <v>2</v>
      </c>
      <c r="D531" s="182" t="s">
        <v>993</v>
      </c>
      <c r="E531" s="182" t="s">
        <v>994</v>
      </c>
      <c r="F531" s="182" t="s">
        <v>994</v>
      </c>
      <c r="G531" s="182" t="s">
        <v>995</v>
      </c>
      <c r="H531" s="182" t="s">
        <v>95</v>
      </c>
      <c r="I531" s="182">
        <v>0</v>
      </c>
      <c r="J531" s="182" t="s">
        <v>982</v>
      </c>
      <c r="K531" s="182" t="s">
        <v>41</v>
      </c>
      <c r="L531" s="182"/>
      <c r="M531" s="187" t="s">
        <v>682</v>
      </c>
      <c r="N531" s="182" t="s">
        <v>1314</v>
      </c>
      <c r="O531" s="184"/>
      <c r="P531" s="183">
        <v>0</v>
      </c>
      <c r="Q531" s="199">
        <v>0</v>
      </c>
      <c r="R531" s="199">
        <v>0</v>
      </c>
      <c r="S531" s="183">
        <v>0</v>
      </c>
      <c r="T531" s="183">
        <v>0</v>
      </c>
      <c r="U531" s="316"/>
      <c r="V531" s="183"/>
      <c r="W531" s="60">
        <v>0</v>
      </c>
      <c r="X531" s="111">
        <f t="shared" si="99"/>
        <v>0</v>
      </c>
      <c r="Y531" s="143"/>
      <c r="Z531" s="86">
        <v>2014</v>
      </c>
      <c r="AA531" s="86" t="s">
        <v>992</v>
      </c>
      <c r="AB531" s="145"/>
    </row>
    <row r="532" spans="2:28" s="125" customFormat="1" ht="48" customHeight="1" x14ac:dyDescent="0.25">
      <c r="B532" s="56" t="s">
        <v>998</v>
      </c>
      <c r="C532" s="56" t="s">
        <v>2</v>
      </c>
      <c r="D532" s="182" t="s">
        <v>612</v>
      </c>
      <c r="E532" s="182" t="s">
        <v>613</v>
      </c>
      <c r="F532" s="182" t="s">
        <v>614</v>
      </c>
      <c r="G532" s="182" t="s">
        <v>996</v>
      </c>
      <c r="H532" s="182" t="s">
        <v>95</v>
      </c>
      <c r="I532" s="182">
        <v>0</v>
      </c>
      <c r="J532" s="182" t="s">
        <v>982</v>
      </c>
      <c r="K532" s="182" t="s">
        <v>41</v>
      </c>
      <c r="L532" s="182"/>
      <c r="M532" s="187" t="s">
        <v>682</v>
      </c>
      <c r="N532" s="182" t="s">
        <v>1314</v>
      </c>
      <c r="O532" s="184"/>
      <c r="P532" s="183">
        <v>0</v>
      </c>
      <c r="Q532" s="199">
        <v>0</v>
      </c>
      <c r="R532" s="199">
        <v>0</v>
      </c>
      <c r="S532" s="183">
        <v>0</v>
      </c>
      <c r="T532" s="183">
        <v>0</v>
      </c>
      <c r="U532" s="316"/>
      <c r="V532" s="183"/>
      <c r="W532" s="60">
        <v>0</v>
      </c>
      <c r="X532" s="111">
        <f t="shared" si="99"/>
        <v>0</v>
      </c>
      <c r="Y532" s="143"/>
      <c r="Z532" s="86">
        <v>2014</v>
      </c>
      <c r="AA532" s="86" t="s">
        <v>992</v>
      </c>
      <c r="AB532" s="145"/>
    </row>
    <row r="533" spans="2:28" s="125" customFormat="1" ht="48" customHeight="1" x14ac:dyDescent="0.25">
      <c r="B533" s="56" t="s">
        <v>999</v>
      </c>
      <c r="C533" s="56" t="s">
        <v>2</v>
      </c>
      <c r="D533" s="182" t="s">
        <v>537</v>
      </c>
      <c r="E533" s="182" t="s">
        <v>538</v>
      </c>
      <c r="F533" s="182" t="s">
        <v>538</v>
      </c>
      <c r="G533" s="182" t="s">
        <v>1000</v>
      </c>
      <c r="H533" s="182" t="s">
        <v>3</v>
      </c>
      <c r="I533" s="182">
        <v>100</v>
      </c>
      <c r="J533" s="182" t="s">
        <v>1056</v>
      </c>
      <c r="K533" s="182" t="s">
        <v>338</v>
      </c>
      <c r="L533" s="182"/>
      <c r="M533" s="56" t="s">
        <v>706</v>
      </c>
      <c r="N533" s="182" t="s">
        <v>1314</v>
      </c>
      <c r="O533" s="184"/>
      <c r="P533" s="186">
        <v>0</v>
      </c>
      <c r="Q533" s="186">
        <v>0</v>
      </c>
      <c r="R533" s="186">
        <v>0</v>
      </c>
      <c r="S533" s="183"/>
      <c r="T533" s="183"/>
      <c r="U533" s="316"/>
      <c r="V533" s="183"/>
      <c r="W533" s="60">
        <v>0</v>
      </c>
      <c r="X533" s="111">
        <f t="shared" si="99"/>
        <v>0</v>
      </c>
      <c r="Y533" s="143"/>
      <c r="Z533" s="86">
        <v>2014</v>
      </c>
      <c r="AA533" s="86" t="s">
        <v>992</v>
      </c>
      <c r="AB533" s="145"/>
    </row>
    <row r="534" spans="2:28" s="125" customFormat="1" ht="48" customHeight="1" x14ac:dyDescent="0.25">
      <c r="B534" s="56" t="s">
        <v>1256</v>
      </c>
      <c r="C534" s="56" t="s">
        <v>2</v>
      </c>
      <c r="D534" s="182" t="s">
        <v>537</v>
      </c>
      <c r="E534" s="182" t="s">
        <v>538</v>
      </c>
      <c r="F534" s="182" t="s">
        <v>538</v>
      </c>
      <c r="G534" s="182" t="s">
        <v>1257</v>
      </c>
      <c r="H534" s="182" t="s">
        <v>3</v>
      </c>
      <c r="I534" s="182">
        <v>100</v>
      </c>
      <c r="J534" s="182" t="s">
        <v>1056</v>
      </c>
      <c r="K534" s="182" t="s">
        <v>338</v>
      </c>
      <c r="L534" s="182"/>
      <c r="M534" s="56" t="s">
        <v>706</v>
      </c>
      <c r="N534" s="182" t="s">
        <v>1314</v>
      </c>
      <c r="O534" s="184"/>
      <c r="P534" s="186">
        <v>20308447.390000001</v>
      </c>
      <c r="Q534" s="186">
        <v>0</v>
      </c>
      <c r="R534" s="186">
        <v>0</v>
      </c>
      <c r="S534" s="183"/>
      <c r="T534" s="183"/>
      <c r="U534" s="316"/>
      <c r="V534" s="183"/>
      <c r="W534" s="60">
        <v>20308447.390000001</v>
      </c>
      <c r="X534" s="111">
        <f t="shared" si="99"/>
        <v>22745461.076800004</v>
      </c>
      <c r="Y534" s="143"/>
      <c r="Z534" s="86">
        <v>2014</v>
      </c>
      <c r="AA534" s="144"/>
      <c r="AB534" s="145"/>
    </row>
    <row r="535" spans="2:28" s="125" customFormat="1" ht="48" customHeight="1" x14ac:dyDescent="0.25">
      <c r="B535" s="56" t="s">
        <v>1001</v>
      </c>
      <c r="C535" s="56" t="s">
        <v>2</v>
      </c>
      <c r="D535" s="187" t="s">
        <v>572</v>
      </c>
      <c r="E535" s="187" t="s">
        <v>573</v>
      </c>
      <c r="F535" s="187" t="s">
        <v>573</v>
      </c>
      <c r="G535" s="187" t="s">
        <v>1003</v>
      </c>
      <c r="H535" s="182" t="s">
        <v>3</v>
      </c>
      <c r="I535" s="182">
        <v>0</v>
      </c>
      <c r="J535" s="182" t="s">
        <v>1005</v>
      </c>
      <c r="K535" s="217" t="s">
        <v>1006</v>
      </c>
      <c r="L535" s="182"/>
      <c r="M535" s="96" t="s">
        <v>636</v>
      </c>
      <c r="N535" s="182" t="s">
        <v>1314</v>
      </c>
      <c r="O535" s="184"/>
      <c r="P535" s="186">
        <v>28550000</v>
      </c>
      <c r="Q535" s="186">
        <v>63573642</v>
      </c>
      <c r="R535" s="186">
        <v>71922087</v>
      </c>
      <c r="S535" s="183"/>
      <c r="T535" s="183"/>
      <c r="U535" s="316"/>
      <c r="V535" s="183"/>
      <c r="W535" s="60">
        <v>164045729</v>
      </c>
      <c r="X535" s="111">
        <f t="shared" si="99"/>
        <v>183731216.48000002</v>
      </c>
      <c r="Y535" s="143"/>
      <c r="Z535" s="86">
        <v>2014</v>
      </c>
      <c r="AA535" s="144"/>
      <c r="AB535" s="145"/>
    </row>
    <row r="536" spans="2:28" s="125" customFormat="1" ht="48" customHeight="1" x14ac:dyDescent="0.25">
      <c r="B536" s="56" t="s">
        <v>1002</v>
      </c>
      <c r="C536" s="56" t="s">
        <v>2</v>
      </c>
      <c r="D536" s="187" t="s">
        <v>572</v>
      </c>
      <c r="E536" s="187" t="s">
        <v>573</v>
      </c>
      <c r="F536" s="187" t="s">
        <v>573</v>
      </c>
      <c r="G536" s="187" t="s">
        <v>1004</v>
      </c>
      <c r="H536" s="182" t="s">
        <v>3</v>
      </c>
      <c r="I536" s="182">
        <v>0</v>
      </c>
      <c r="J536" s="182" t="s">
        <v>1005</v>
      </c>
      <c r="K536" s="217" t="s">
        <v>1007</v>
      </c>
      <c r="L536" s="182"/>
      <c r="M536" s="96" t="s">
        <v>636</v>
      </c>
      <c r="N536" s="182" t="s">
        <v>1314</v>
      </c>
      <c r="O536" s="184"/>
      <c r="P536" s="186">
        <v>8396890</v>
      </c>
      <c r="Q536" s="186">
        <v>30619431</v>
      </c>
      <c r="R536" s="186">
        <v>32142393</v>
      </c>
      <c r="S536" s="183"/>
      <c r="T536" s="183"/>
      <c r="U536" s="316"/>
      <c r="V536" s="183"/>
      <c r="W536" s="60">
        <v>71158714</v>
      </c>
      <c r="X536" s="111">
        <f t="shared" si="99"/>
        <v>79697759.680000007</v>
      </c>
      <c r="Y536" s="143"/>
      <c r="Z536" s="86">
        <v>2014</v>
      </c>
      <c r="AA536" s="144"/>
      <c r="AB536" s="145"/>
    </row>
    <row r="537" spans="2:28" s="125" customFormat="1" ht="48" customHeight="1" x14ac:dyDescent="0.25">
      <c r="B537" s="56" t="s">
        <v>1008</v>
      </c>
      <c r="C537" s="56" t="s">
        <v>2</v>
      </c>
      <c r="D537" s="181" t="s">
        <v>741</v>
      </c>
      <c r="E537" s="181" t="s">
        <v>742</v>
      </c>
      <c r="F537" s="181" t="s">
        <v>742</v>
      </c>
      <c r="G537" s="181" t="s">
        <v>1009</v>
      </c>
      <c r="H537" s="182" t="s">
        <v>95</v>
      </c>
      <c r="I537" s="182">
        <v>0</v>
      </c>
      <c r="J537" s="182" t="s">
        <v>472</v>
      </c>
      <c r="K537" s="188" t="s">
        <v>1010</v>
      </c>
      <c r="L537" s="182"/>
      <c r="M537" s="96" t="s">
        <v>636</v>
      </c>
      <c r="N537" s="182" t="s">
        <v>1314</v>
      </c>
      <c r="O537" s="184"/>
      <c r="P537" s="183">
        <f>1200000*10</f>
        <v>12000000</v>
      </c>
      <c r="Q537" s="199">
        <f>1200000*5</f>
        <v>6000000</v>
      </c>
      <c r="R537" s="186"/>
      <c r="S537" s="183"/>
      <c r="T537" s="183"/>
      <c r="U537" s="316"/>
      <c r="V537" s="183"/>
      <c r="W537" s="60">
        <v>18000000</v>
      </c>
      <c r="X537" s="111">
        <f t="shared" si="99"/>
        <v>20160000.000000004</v>
      </c>
      <c r="Y537" s="143"/>
      <c r="Z537" s="86">
        <v>2014</v>
      </c>
      <c r="AA537" s="144"/>
      <c r="AB537" s="145"/>
    </row>
    <row r="538" spans="2:28" s="125" customFormat="1" ht="48" customHeight="1" x14ac:dyDescent="0.25">
      <c r="B538" s="56" t="s">
        <v>1060</v>
      </c>
      <c r="C538" s="56" t="s">
        <v>2</v>
      </c>
      <c r="D538" s="181" t="s">
        <v>703</v>
      </c>
      <c r="E538" s="181" t="s">
        <v>704</v>
      </c>
      <c r="F538" s="181" t="s">
        <v>704</v>
      </c>
      <c r="G538" s="181" t="s">
        <v>1059</v>
      </c>
      <c r="H538" s="182" t="s">
        <v>95</v>
      </c>
      <c r="I538" s="182">
        <v>0</v>
      </c>
      <c r="J538" s="182" t="s">
        <v>472</v>
      </c>
      <c r="K538" s="181" t="s">
        <v>1061</v>
      </c>
      <c r="L538" s="182"/>
      <c r="M538" s="271" t="s">
        <v>744</v>
      </c>
      <c r="N538" s="182" t="s">
        <v>1314</v>
      </c>
      <c r="O538" s="184"/>
      <c r="P538" s="183">
        <v>392600</v>
      </c>
      <c r="Q538" s="199">
        <v>392600</v>
      </c>
      <c r="R538" s="199">
        <v>392600</v>
      </c>
      <c r="S538" s="183">
        <v>392600</v>
      </c>
      <c r="T538" s="183">
        <v>392600</v>
      </c>
      <c r="U538" s="316"/>
      <c r="V538" s="183"/>
      <c r="W538" s="60">
        <v>1963000</v>
      </c>
      <c r="X538" s="111">
        <f t="shared" si="99"/>
        <v>2198560</v>
      </c>
      <c r="Y538" s="143"/>
      <c r="Z538" s="86">
        <v>2014</v>
      </c>
      <c r="AA538" s="144"/>
      <c r="AB538" s="145"/>
    </row>
    <row r="539" spans="2:28" s="125" customFormat="1" ht="48" customHeight="1" x14ac:dyDescent="0.25">
      <c r="B539" s="56" t="s">
        <v>1062</v>
      </c>
      <c r="C539" s="189" t="s">
        <v>1063</v>
      </c>
      <c r="D539" s="190" t="s">
        <v>293</v>
      </c>
      <c r="E539" s="105" t="s">
        <v>294</v>
      </c>
      <c r="F539" s="105" t="s">
        <v>294</v>
      </c>
      <c r="G539" s="105" t="s">
        <v>578</v>
      </c>
      <c r="H539" s="190" t="s">
        <v>3</v>
      </c>
      <c r="I539" s="182">
        <v>0</v>
      </c>
      <c r="J539" s="361" t="s">
        <v>1070</v>
      </c>
      <c r="K539" s="332" t="s">
        <v>1064</v>
      </c>
      <c r="L539" s="182"/>
      <c r="M539" s="96" t="s">
        <v>636</v>
      </c>
      <c r="N539" s="182" t="s">
        <v>1314</v>
      </c>
      <c r="O539" s="184"/>
      <c r="P539" s="183">
        <v>123480000</v>
      </c>
      <c r="Q539" s="199">
        <v>211680000</v>
      </c>
      <c r="R539" s="199">
        <v>211680000</v>
      </c>
      <c r="S539" s="183"/>
      <c r="T539" s="183"/>
      <c r="U539" s="316"/>
      <c r="V539" s="183"/>
      <c r="W539" s="60">
        <v>546840000</v>
      </c>
      <c r="X539" s="111">
        <f t="shared" ref="X539" si="100">W539*1.12</f>
        <v>612460800</v>
      </c>
      <c r="Y539" s="143"/>
      <c r="Z539" s="86">
        <v>2014</v>
      </c>
      <c r="AA539" s="111" t="s">
        <v>1876</v>
      </c>
      <c r="AB539" s="145"/>
    </row>
    <row r="540" spans="2:28" s="125" customFormat="1" ht="48" customHeight="1" x14ac:dyDescent="0.25">
      <c r="B540" s="56" t="s">
        <v>1875</v>
      </c>
      <c r="C540" s="189" t="s">
        <v>1063</v>
      </c>
      <c r="D540" s="190" t="s">
        <v>293</v>
      </c>
      <c r="E540" s="105" t="s">
        <v>294</v>
      </c>
      <c r="F540" s="105" t="s">
        <v>294</v>
      </c>
      <c r="G540" s="105" t="s">
        <v>578</v>
      </c>
      <c r="H540" s="190" t="s">
        <v>3</v>
      </c>
      <c r="I540" s="182">
        <v>0</v>
      </c>
      <c r="J540" s="361" t="s">
        <v>1070</v>
      </c>
      <c r="K540" s="332" t="s">
        <v>1064</v>
      </c>
      <c r="L540" s="182"/>
      <c r="M540" s="96" t="s">
        <v>636</v>
      </c>
      <c r="N540" s="182" t="s">
        <v>1314</v>
      </c>
      <c r="O540" s="184"/>
      <c r="P540" s="183">
        <v>123480000</v>
      </c>
      <c r="Q540" s="199">
        <v>111680000</v>
      </c>
      <c r="R540" s="199">
        <v>311680000</v>
      </c>
      <c r="S540" s="183"/>
      <c r="T540" s="183"/>
      <c r="U540" s="316"/>
      <c r="V540" s="183"/>
      <c r="W540" s="60">
        <v>546840000</v>
      </c>
      <c r="X540" s="111">
        <f t="shared" si="99"/>
        <v>612460800</v>
      </c>
      <c r="Y540" s="143"/>
      <c r="Z540" s="86">
        <v>2014</v>
      </c>
      <c r="AA540" s="144"/>
      <c r="AB540" s="145"/>
    </row>
    <row r="541" spans="2:28" s="125" customFormat="1" ht="48" customHeight="1" x14ac:dyDescent="0.25">
      <c r="B541" s="105" t="s">
        <v>1066</v>
      </c>
      <c r="C541" s="189" t="s">
        <v>1063</v>
      </c>
      <c r="D541" s="188" t="s">
        <v>721</v>
      </c>
      <c r="E541" s="188" t="s">
        <v>1067</v>
      </c>
      <c r="F541" s="188" t="s">
        <v>1068</v>
      </c>
      <c r="G541" s="188" t="s">
        <v>1065</v>
      </c>
      <c r="H541" s="182" t="s">
        <v>95</v>
      </c>
      <c r="I541" s="182">
        <v>0</v>
      </c>
      <c r="J541" s="182" t="s">
        <v>1005</v>
      </c>
      <c r="K541" s="181" t="s">
        <v>1071</v>
      </c>
      <c r="L541" s="185"/>
      <c r="M541" s="96" t="s">
        <v>636</v>
      </c>
      <c r="N541" s="185" t="s">
        <v>1314</v>
      </c>
      <c r="O541" s="193"/>
      <c r="P541" s="183">
        <v>774585</v>
      </c>
      <c r="Q541" s="199">
        <v>1327860</v>
      </c>
      <c r="R541" s="211"/>
      <c r="S541" s="191"/>
      <c r="T541" s="191"/>
      <c r="U541" s="229"/>
      <c r="V541" s="191"/>
      <c r="W541" s="60">
        <v>2102445</v>
      </c>
      <c r="X541" s="192">
        <f t="shared" si="99"/>
        <v>2354738.4000000004</v>
      </c>
      <c r="Y541" s="143"/>
      <c r="Z541" s="86">
        <v>2014</v>
      </c>
      <c r="AA541" s="194"/>
      <c r="AB541" s="145"/>
    </row>
    <row r="542" spans="2:28" s="125" customFormat="1" ht="48" customHeight="1" x14ac:dyDescent="0.25">
      <c r="B542" s="105" t="s">
        <v>1069</v>
      </c>
      <c r="C542" s="189" t="s">
        <v>1063</v>
      </c>
      <c r="D542" s="188" t="s">
        <v>721</v>
      </c>
      <c r="E542" s="188" t="s">
        <v>1067</v>
      </c>
      <c r="F542" s="188" t="s">
        <v>1068</v>
      </c>
      <c r="G542" s="188" t="s">
        <v>1065</v>
      </c>
      <c r="H542" s="182" t="s">
        <v>95</v>
      </c>
      <c r="I542" s="182">
        <v>0</v>
      </c>
      <c r="J542" s="182" t="s">
        <v>1005</v>
      </c>
      <c r="K542" s="181" t="s">
        <v>1072</v>
      </c>
      <c r="L542" s="185"/>
      <c r="M542" s="96" t="s">
        <v>636</v>
      </c>
      <c r="N542" s="185" t="s">
        <v>1314</v>
      </c>
      <c r="O542" s="193"/>
      <c r="P542" s="183">
        <v>503930</v>
      </c>
      <c r="Q542" s="199">
        <v>863880</v>
      </c>
      <c r="R542" s="211"/>
      <c r="S542" s="191"/>
      <c r="T542" s="191"/>
      <c r="U542" s="229"/>
      <c r="V542" s="191"/>
      <c r="W542" s="60">
        <v>1367810</v>
      </c>
      <c r="X542" s="192">
        <f t="shared" si="99"/>
        <v>1531947.2000000002</v>
      </c>
      <c r="Y542" s="143"/>
      <c r="Z542" s="86">
        <v>2014</v>
      </c>
      <c r="AA542" s="194"/>
      <c r="AB542" s="145"/>
    </row>
    <row r="543" spans="2:28" s="125" customFormat="1" ht="48" customHeight="1" x14ac:dyDescent="0.25">
      <c r="B543" s="105" t="s">
        <v>1078</v>
      </c>
      <c r="C543" s="189" t="s">
        <v>1063</v>
      </c>
      <c r="D543" s="195" t="s">
        <v>537</v>
      </c>
      <c r="E543" s="195" t="s">
        <v>538</v>
      </c>
      <c r="F543" s="195" t="s">
        <v>538</v>
      </c>
      <c r="G543" s="196" t="s">
        <v>1079</v>
      </c>
      <c r="H543" s="182" t="s">
        <v>95</v>
      </c>
      <c r="I543" s="182">
        <v>100</v>
      </c>
      <c r="J543" s="182" t="s">
        <v>1005</v>
      </c>
      <c r="K543" s="181" t="s">
        <v>554</v>
      </c>
      <c r="L543" s="185"/>
      <c r="M543" s="289" t="s">
        <v>1080</v>
      </c>
      <c r="N543" s="185" t="s">
        <v>1314</v>
      </c>
      <c r="O543" s="193"/>
      <c r="P543" s="197">
        <v>4881377</v>
      </c>
      <c r="Q543" s="197">
        <v>7322065</v>
      </c>
      <c r="R543" s="197">
        <v>7322065</v>
      </c>
      <c r="S543" s="197">
        <v>7322065</v>
      </c>
      <c r="T543" s="191"/>
      <c r="U543" s="229"/>
      <c r="V543" s="191"/>
      <c r="W543" s="60">
        <v>26847572</v>
      </c>
      <c r="X543" s="192">
        <f t="shared" ref="X543:X544" si="101">W543*1.12</f>
        <v>30069280.640000004</v>
      </c>
      <c r="Y543" s="143"/>
      <c r="Z543" s="86">
        <v>2014</v>
      </c>
      <c r="AA543" s="194"/>
      <c r="AB543" s="145"/>
    </row>
    <row r="544" spans="2:28" s="125" customFormat="1" ht="48" customHeight="1" x14ac:dyDescent="0.25">
      <c r="B544" s="105" t="s">
        <v>1081</v>
      </c>
      <c r="C544" s="189" t="s">
        <v>1063</v>
      </c>
      <c r="D544" s="195" t="s">
        <v>694</v>
      </c>
      <c r="E544" s="195" t="s">
        <v>695</v>
      </c>
      <c r="F544" s="195" t="s">
        <v>695</v>
      </c>
      <c r="G544" s="196" t="s">
        <v>1082</v>
      </c>
      <c r="H544" s="182" t="s">
        <v>95</v>
      </c>
      <c r="I544" s="182">
        <v>0</v>
      </c>
      <c r="J544" s="182" t="s">
        <v>1005</v>
      </c>
      <c r="K544" s="181" t="s">
        <v>467</v>
      </c>
      <c r="L544" s="185"/>
      <c r="M544" s="289" t="s">
        <v>58</v>
      </c>
      <c r="N544" s="185" t="s">
        <v>1314</v>
      </c>
      <c r="O544" s="193"/>
      <c r="P544" s="197">
        <v>18283</v>
      </c>
      <c r="Q544" s="197">
        <v>27424</v>
      </c>
      <c r="R544" s="197">
        <v>27424</v>
      </c>
      <c r="S544" s="197"/>
      <c r="T544" s="191"/>
      <c r="U544" s="229"/>
      <c r="V544" s="191"/>
      <c r="W544" s="60">
        <v>73131</v>
      </c>
      <c r="X544" s="192">
        <f t="shared" si="101"/>
        <v>81906.720000000001</v>
      </c>
      <c r="Y544" s="143"/>
      <c r="Z544" s="86">
        <v>2014</v>
      </c>
      <c r="AA544" s="194"/>
      <c r="AB544" s="145"/>
    </row>
    <row r="545" spans="2:28" s="125" customFormat="1" ht="48" customHeight="1" x14ac:dyDescent="0.25">
      <c r="B545" s="105" t="s">
        <v>1083</v>
      </c>
      <c r="C545" s="189" t="s">
        <v>1063</v>
      </c>
      <c r="D545" s="200" t="s">
        <v>531</v>
      </c>
      <c r="E545" s="200" t="s">
        <v>532</v>
      </c>
      <c r="F545" s="200" t="s">
        <v>980</v>
      </c>
      <c r="G545" s="200" t="s">
        <v>1084</v>
      </c>
      <c r="H545" s="182" t="s">
        <v>95</v>
      </c>
      <c r="I545" s="182">
        <v>100</v>
      </c>
      <c r="J545" s="182" t="s">
        <v>1005</v>
      </c>
      <c r="K545" s="181" t="s">
        <v>1085</v>
      </c>
      <c r="L545" s="185"/>
      <c r="M545" s="96" t="s">
        <v>636</v>
      </c>
      <c r="N545" s="185" t="s">
        <v>1314</v>
      </c>
      <c r="O545" s="193"/>
      <c r="P545" s="197">
        <v>43897</v>
      </c>
      <c r="Q545" s="197">
        <v>75252</v>
      </c>
      <c r="R545" s="197"/>
      <c r="S545" s="197"/>
      <c r="T545" s="191"/>
      <c r="U545" s="229"/>
      <c r="V545" s="191"/>
      <c r="W545" s="60">
        <v>119149</v>
      </c>
      <c r="X545" s="192">
        <f t="shared" ref="X545" si="102">W545*1.12</f>
        <v>133446.88</v>
      </c>
      <c r="Y545" s="143"/>
      <c r="Z545" s="86">
        <v>2014</v>
      </c>
      <c r="AA545" s="194"/>
      <c r="AB545" s="145"/>
    </row>
    <row r="546" spans="2:28" s="125" customFormat="1" ht="48" customHeight="1" x14ac:dyDescent="0.25">
      <c r="B546" s="105" t="s">
        <v>1086</v>
      </c>
      <c r="C546" s="189" t="s">
        <v>1063</v>
      </c>
      <c r="D546" s="201" t="s">
        <v>673</v>
      </c>
      <c r="E546" s="201" t="s">
        <v>674</v>
      </c>
      <c r="F546" s="201" t="s">
        <v>674</v>
      </c>
      <c r="G546" s="201" t="s">
        <v>1087</v>
      </c>
      <c r="H546" s="182" t="s">
        <v>3</v>
      </c>
      <c r="I546" s="182">
        <v>0</v>
      </c>
      <c r="J546" s="84" t="s">
        <v>1030</v>
      </c>
      <c r="K546" s="181" t="s">
        <v>1061</v>
      </c>
      <c r="L546" s="185"/>
      <c r="M546" s="96" t="s">
        <v>1088</v>
      </c>
      <c r="N546" s="185" t="s">
        <v>1314</v>
      </c>
      <c r="O546" s="193"/>
      <c r="P546" s="199">
        <v>22539660</v>
      </c>
      <c r="Q546" s="199">
        <v>16691255</v>
      </c>
      <c r="R546" s="199">
        <v>11588955</v>
      </c>
      <c r="S546" s="199">
        <v>6038955</v>
      </c>
      <c r="T546" s="199">
        <v>6038955</v>
      </c>
      <c r="U546" s="278"/>
      <c r="V546" s="191"/>
      <c r="W546" s="60">
        <v>62897780</v>
      </c>
      <c r="X546" s="192">
        <f t="shared" ref="X546:X548" si="103">W546*1.12</f>
        <v>70445513.600000009</v>
      </c>
      <c r="Y546" s="143"/>
      <c r="Z546" s="86">
        <v>2014</v>
      </c>
      <c r="AA546" s="194"/>
      <c r="AB546" s="145"/>
    </row>
    <row r="547" spans="2:28" s="125" customFormat="1" ht="48" customHeight="1" x14ac:dyDescent="0.25">
      <c r="B547" s="105" t="s">
        <v>1093</v>
      </c>
      <c r="C547" s="189" t="s">
        <v>1063</v>
      </c>
      <c r="D547" s="195" t="s">
        <v>537</v>
      </c>
      <c r="E547" s="195" t="s">
        <v>538</v>
      </c>
      <c r="F547" s="195" t="s">
        <v>538</v>
      </c>
      <c r="G547" s="196" t="s">
        <v>1094</v>
      </c>
      <c r="H547" s="182" t="s">
        <v>3</v>
      </c>
      <c r="I547" s="182">
        <v>100</v>
      </c>
      <c r="J547" s="361" t="s">
        <v>1070</v>
      </c>
      <c r="K547" s="208" t="s">
        <v>1085</v>
      </c>
      <c r="L547" s="185"/>
      <c r="M547" s="96" t="s">
        <v>636</v>
      </c>
      <c r="N547" s="185" t="s">
        <v>1314</v>
      </c>
      <c r="O547" s="193"/>
      <c r="P547" s="199">
        <v>9121875</v>
      </c>
      <c r="Q547" s="199">
        <v>15637500</v>
      </c>
      <c r="R547" s="199">
        <v>15637500</v>
      </c>
      <c r="S547" s="199"/>
      <c r="T547" s="199"/>
      <c r="U547" s="278"/>
      <c r="V547" s="191"/>
      <c r="W547" s="60">
        <v>40396875</v>
      </c>
      <c r="X547" s="192">
        <f t="shared" si="103"/>
        <v>45244500.000000007</v>
      </c>
      <c r="Y547" s="143"/>
      <c r="Z547" s="86">
        <v>2014</v>
      </c>
      <c r="AA547" s="194"/>
      <c r="AB547" s="145"/>
    </row>
    <row r="548" spans="2:28" s="125" customFormat="1" ht="48" customHeight="1" x14ac:dyDescent="0.25">
      <c r="B548" s="105" t="s">
        <v>1108</v>
      </c>
      <c r="C548" s="189" t="s">
        <v>1063</v>
      </c>
      <c r="D548" s="204" t="s">
        <v>1109</v>
      </c>
      <c r="E548" s="204" t="s">
        <v>1110</v>
      </c>
      <c r="F548" s="204" t="s">
        <v>1110</v>
      </c>
      <c r="G548" s="204" t="s">
        <v>1111</v>
      </c>
      <c r="H548" s="182" t="s">
        <v>3</v>
      </c>
      <c r="I548" s="182">
        <v>0</v>
      </c>
      <c r="J548" s="84" t="s">
        <v>1039</v>
      </c>
      <c r="K548" s="208" t="s">
        <v>1085</v>
      </c>
      <c r="L548" s="185"/>
      <c r="M548" s="205" t="s">
        <v>1112</v>
      </c>
      <c r="N548" s="185" t="s">
        <v>1314</v>
      </c>
      <c r="O548" s="193"/>
      <c r="P548" s="206">
        <v>0</v>
      </c>
      <c r="Q548" s="206">
        <v>0</v>
      </c>
      <c r="R548" s="206">
        <v>0</v>
      </c>
      <c r="S548" s="206">
        <v>0</v>
      </c>
      <c r="T548" s="199"/>
      <c r="U548" s="278"/>
      <c r="V548" s="191"/>
      <c r="W548" s="60">
        <v>0</v>
      </c>
      <c r="X548" s="192">
        <f t="shared" si="103"/>
        <v>0</v>
      </c>
      <c r="Y548" s="143"/>
      <c r="Z548" s="86">
        <v>2014</v>
      </c>
      <c r="AA548" s="192" t="s">
        <v>992</v>
      </c>
      <c r="AB548" s="145"/>
    </row>
    <row r="549" spans="2:28" s="125" customFormat="1" ht="48" customHeight="1" x14ac:dyDescent="0.25">
      <c r="B549" s="105" t="s">
        <v>1114</v>
      </c>
      <c r="C549" s="189" t="s">
        <v>1063</v>
      </c>
      <c r="D549" s="204" t="s">
        <v>1109</v>
      </c>
      <c r="E549" s="204" t="s">
        <v>1110</v>
      </c>
      <c r="F549" s="204" t="s">
        <v>1110</v>
      </c>
      <c r="G549" s="204" t="s">
        <v>1111</v>
      </c>
      <c r="H549" s="182" t="s">
        <v>3</v>
      </c>
      <c r="I549" s="182">
        <v>0</v>
      </c>
      <c r="J549" s="84" t="s">
        <v>1039</v>
      </c>
      <c r="K549" s="208" t="s">
        <v>1085</v>
      </c>
      <c r="L549" s="185"/>
      <c r="M549" s="205" t="s">
        <v>1112</v>
      </c>
      <c r="N549" s="185" t="s">
        <v>1314</v>
      </c>
      <c r="O549" s="193"/>
      <c r="P549" s="206">
        <v>1486207000</v>
      </c>
      <c r="Q549" s="206">
        <v>1661307000</v>
      </c>
      <c r="R549" s="206">
        <v>1227486000</v>
      </c>
      <c r="S549" s="206">
        <v>1115000000</v>
      </c>
      <c r="T549" s="199"/>
      <c r="U549" s="278"/>
      <c r="V549" s="191"/>
      <c r="W549" s="60">
        <v>5490000000</v>
      </c>
      <c r="X549" s="192">
        <f t="shared" ref="X549:X550" si="104">W549*1.12</f>
        <v>6148800000.000001</v>
      </c>
      <c r="Y549" s="143"/>
      <c r="Z549" s="86">
        <v>2014</v>
      </c>
      <c r="AA549" s="194"/>
      <c r="AB549" s="145"/>
    </row>
    <row r="550" spans="2:28" s="125" customFormat="1" ht="48" customHeight="1" x14ac:dyDescent="0.25">
      <c r="B550" s="105" t="s">
        <v>1115</v>
      </c>
      <c r="C550" s="189" t="s">
        <v>1063</v>
      </c>
      <c r="D550" s="207" t="s">
        <v>293</v>
      </c>
      <c r="E550" s="207" t="s">
        <v>294</v>
      </c>
      <c r="F550" s="207" t="s">
        <v>294</v>
      </c>
      <c r="G550" s="207" t="s">
        <v>1116</v>
      </c>
      <c r="H550" s="182" t="s">
        <v>95</v>
      </c>
      <c r="I550" s="182">
        <v>0</v>
      </c>
      <c r="J550" s="182" t="s">
        <v>1143</v>
      </c>
      <c r="K550" s="208" t="s">
        <v>664</v>
      </c>
      <c r="L550" s="185"/>
      <c r="M550" s="290" t="s">
        <v>1117</v>
      </c>
      <c r="N550" s="185" t="s">
        <v>1314</v>
      </c>
      <c r="O550" s="193"/>
      <c r="P550" s="206">
        <v>0</v>
      </c>
      <c r="Q550" s="206">
        <v>0</v>
      </c>
      <c r="R550" s="206"/>
      <c r="S550" s="206"/>
      <c r="T550" s="199"/>
      <c r="U550" s="278"/>
      <c r="V550" s="191"/>
      <c r="W550" s="60">
        <v>0</v>
      </c>
      <c r="X550" s="192">
        <f t="shared" si="104"/>
        <v>0</v>
      </c>
      <c r="Y550" s="143"/>
      <c r="Z550" s="86">
        <v>2014</v>
      </c>
      <c r="AA550" s="192" t="s">
        <v>992</v>
      </c>
      <c r="AB550" s="145"/>
    </row>
    <row r="551" spans="2:28" s="125" customFormat="1" ht="48" customHeight="1" x14ac:dyDescent="0.25">
      <c r="B551" s="105" t="s">
        <v>1654</v>
      </c>
      <c r="C551" s="189" t="s">
        <v>1063</v>
      </c>
      <c r="D551" s="207" t="s">
        <v>293</v>
      </c>
      <c r="E551" s="207" t="s">
        <v>294</v>
      </c>
      <c r="F551" s="207" t="s">
        <v>294</v>
      </c>
      <c r="G551" s="207" t="s">
        <v>1116</v>
      </c>
      <c r="H551" s="182" t="s">
        <v>95</v>
      </c>
      <c r="I551" s="182">
        <v>0</v>
      </c>
      <c r="J551" s="182" t="s">
        <v>1143</v>
      </c>
      <c r="K551" s="208" t="s">
        <v>664</v>
      </c>
      <c r="L551" s="185"/>
      <c r="M551" s="290" t="s">
        <v>1117</v>
      </c>
      <c r="N551" s="185" t="s">
        <v>1314</v>
      </c>
      <c r="O551" s="193"/>
      <c r="P551" s="206">
        <v>190000000</v>
      </c>
      <c r="Q551" s="206">
        <v>190000000</v>
      </c>
      <c r="R551" s="206"/>
      <c r="S551" s="206"/>
      <c r="T551" s="199"/>
      <c r="U551" s="278"/>
      <c r="V551" s="191"/>
      <c r="W551" s="60">
        <v>380000000</v>
      </c>
      <c r="X551" s="192">
        <f t="shared" ref="X551" si="105">W551*1.12</f>
        <v>425600000.00000006</v>
      </c>
      <c r="Y551" s="143"/>
      <c r="Z551" s="86">
        <v>2015</v>
      </c>
      <c r="AA551" s="194"/>
      <c r="AB551" s="145"/>
    </row>
    <row r="552" spans="2:28" s="125" customFormat="1" ht="48" customHeight="1" x14ac:dyDescent="0.25">
      <c r="B552" s="105" t="s">
        <v>1118</v>
      </c>
      <c r="C552" s="189" t="s">
        <v>1063</v>
      </c>
      <c r="D552" s="56" t="s">
        <v>1123</v>
      </c>
      <c r="E552" s="56" t="s">
        <v>1124</v>
      </c>
      <c r="F552" s="56" t="s">
        <v>1124</v>
      </c>
      <c r="G552" s="56" t="s">
        <v>1125</v>
      </c>
      <c r="H552" s="182" t="s">
        <v>3</v>
      </c>
      <c r="I552" s="182">
        <v>0</v>
      </c>
      <c r="J552" s="84" t="s">
        <v>1039</v>
      </c>
      <c r="K552" s="56" t="s">
        <v>1130</v>
      </c>
      <c r="L552" s="185"/>
      <c r="M552" s="290" t="s">
        <v>1117</v>
      </c>
      <c r="N552" s="185" t="s">
        <v>1314</v>
      </c>
      <c r="O552" s="193"/>
      <c r="P552" s="60">
        <v>2880000</v>
      </c>
      <c r="Q552" s="60">
        <v>5760000</v>
      </c>
      <c r="R552" s="60">
        <v>5760000</v>
      </c>
      <c r="S552" s="206"/>
      <c r="T552" s="199"/>
      <c r="U552" s="278"/>
      <c r="V552" s="191"/>
      <c r="W552" s="60">
        <f>O552+P552+Q552+R552+S552</f>
        <v>14400000</v>
      </c>
      <c r="X552" s="192">
        <f t="shared" ref="X552:X556" si="106">W552*1.12</f>
        <v>16128000.000000002</v>
      </c>
      <c r="Y552" s="143"/>
      <c r="Z552" s="86">
        <v>2014</v>
      </c>
      <c r="AA552" s="194"/>
      <c r="AB552" s="145"/>
    </row>
    <row r="553" spans="2:28" s="125" customFormat="1" ht="48" customHeight="1" x14ac:dyDescent="0.25">
      <c r="B553" s="105" t="s">
        <v>1119</v>
      </c>
      <c r="C553" s="189" t="s">
        <v>1063</v>
      </c>
      <c r="D553" s="56" t="s">
        <v>1123</v>
      </c>
      <c r="E553" s="56" t="s">
        <v>1124</v>
      </c>
      <c r="F553" s="56" t="s">
        <v>1124</v>
      </c>
      <c r="G553" s="56" t="s">
        <v>1126</v>
      </c>
      <c r="H553" s="182" t="s">
        <v>3</v>
      </c>
      <c r="I553" s="182">
        <v>0</v>
      </c>
      <c r="J553" s="84" t="s">
        <v>1039</v>
      </c>
      <c r="K553" s="56" t="s">
        <v>1131</v>
      </c>
      <c r="L553" s="185"/>
      <c r="M553" s="290" t="s">
        <v>1117</v>
      </c>
      <c r="N553" s="185" t="s">
        <v>1314</v>
      </c>
      <c r="O553" s="193"/>
      <c r="P553" s="60">
        <v>2800000</v>
      </c>
      <c r="Q553" s="60">
        <v>5600000</v>
      </c>
      <c r="R553" s="60">
        <v>5600000</v>
      </c>
      <c r="S553" s="206"/>
      <c r="T553" s="199"/>
      <c r="U553" s="278"/>
      <c r="V553" s="191"/>
      <c r="W553" s="60">
        <f>O553+P553+Q553+R553+S553</f>
        <v>14000000</v>
      </c>
      <c r="X553" s="192">
        <f t="shared" si="106"/>
        <v>15680000.000000002</v>
      </c>
      <c r="Y553" s="143"/>
      <c r="Z553" s="86">
        <v>2014</v>
      </c>
      <c r="AA553" s="194"/>
      <c r="AB553" s="145"/>
    </row>
    <row r="554" spans="2:28" s="125" customFormat="1" ht="48" customHeight="1" x14ac:dyDescent="0.25">
      <c r="B554" s="105" t="s">
        <v>1120</v>
      </c>
      <c r="C554" s="189" t="s">
        <v>1063</v>
      </c>
      <c r="D554" s="56" t="s">
        <v>1123</v>
      </c>
      <c r="E554" s="56" t="s">
        <v>1124</v>
      </c>
      <c r="F554" s="56" t="s">
        <v>1124</v>
      </c>
      <c r="G554" s="56" t="s">
        <v>1127</v>
      </c>
      <c r="H554" s="182" t="s">
        <v>3</v>
      </c>
      <c r="I554" s="182">
        <v>0</v>
      </c>
      <c r="J554" s="84" t="s">
        <v>1039</v>
      </c>
      <c r="K554" s="56" t="s">
        <v>1132</v>
      </c>
      <c r="L554" s="185"/>
      <c r="M554" s="290" t="s">
        <v>1117</v>
      </c>
      <c r="N554" s="185" t="s">
        <v>1314</v>
      </c>
      <c r="O554" s="193"/>
      <c r="P554" s="60">
        <v>4400000</v>
      </c>
      <c r="Q554" s="60">
        <v>4400000</v>
      </c>
      <c r="R554" s="60">
        <v>4400000</v>
      </c>
      <c r="S554" s="206"/>
      <c r="T554" s="199"/>
      <c r="U554" s="278"/>
      <c r="V554" s="191"/>
      <c r="W554" s="60">
        <f>O554+P554+Q554+R554+S554</f>
        <v>13200000</v>
      </c>
      <c r="X554" s="192">
        <f t="shared" si="106"/>
        <v>14784000.000000002</v>
      </c>
      <c r="Y554" s="143"/>
      <c r="Z554" s="86">
        <v>2014</v>
      </c>
      <c r="AA554" s="194"/>
      <c r="AB554" s="145"/>
    </row>
    <row r="555" spans="2:28" s="125" customFormat="1" ht="48" customHeight="1" x14ac:dyDescent="0.25">
      <c r="B555" s="105" t="s">
        <v>1121</v>
      </c>
      <c r="C555" s="189" t="s">
        <v>1063</v>
      </c>
      <c r="D555" s="56" t="s">
        <v>593</v>
      </c>
      <c r="E555" s="56" t="s">
        <v>594</v>
      </c>
      <c r="F555" s="56" t="s">
        <v>595</v>
      </c>
      <c r="G555" s="56" t="s">
        <v>1128</v>
      </c>
      <c r="H555" s="182" t="s">
        <v>3</v>
      </c>
      <c r="I555" s="182">
        <v>0</v>
      </c>
      <c r="J555" s="84" t="s">
        <v>1039</v>
      </c>
      <c r="K555" s="56" t="s">
        <v>1133</v>
      </c>
      <c r="L555" s="185"/>
      <c r="M555" s="290" t="s">
        <v>1117</v>
      </c>
      <c r="N555" s="185" t="s">
        <v>1314</v>
      </c>
      <c r="O555" s="193"/>
      <c r="P555" s="60">
        <v>184800</v>
      </c>
      <c r="Q555" s="60">
        <v>184800</v>
      </c>
      <c r="R555" s="60">
        <v>184800</v>
      </c>
      <c r="S555" s="206"/>
      <c r="T555" s="199"/>
      <c r="U555" s="278"/>
      <c r="V555" s="191"/>
      <c r="W555" s="60">
        <f>O555+P555+Q555+R555+S555</f>
        <v>554400</v>
      </c>
      <c r="X555" s="192">
        <f t="shared" si="106"/>
        <v>620928.00000000012</v>
      </c>
      <c r="Y555" s="143"/>
      <c r="Z555" s="86">
        <v>2014</v>
      </c>
      <c r="AA555" s="194"/>
      <c r="AB555" s="145"/>
    </row>
    <row r="556" spans="2:28" s="125" customFormat="1" ht="48" customHeight="1" x14ac:dyDescent="0.25">
      <c r="B556" s="105" t="s">
        <v>1122</v>
      </c>
      <c r="C556" s="189" t="s">
        <v>1063</v>
      </c>
      <c r="D556" s="56" t="s">
        <v>1123</v>
      </c>
      <c r="E556" s="56" t="s">
        <v>1124</v>
      </c>
      <c r="F556" s="56" t="s">
        <v>1124</v>
      </c>
      <c r="G556" s="56" t="s">
        <v>1129</v>
      </c>
      <c r="H556" s="182" t="s">
        <v>3</v>
      </c>
      <c r="I556" s="182">
        <v>0</v>
      </c>
      <c r="J556" s="84" t="s">
        <v>1039</v>
      </c>
      <c r="K556" s="56" t="s">
        <v>1134</v>
      </c>
      <c r="L556" s="185"/>
      <c r="M556" s="290" t="s">
        <v>1117</v>
      </c>
      <c r="N556" s="185" t="s">
        <v>1314</v>
      </c>
      <c r="O556" s="193"/>
      <c r="P556" s="60">
        <v>2520000</v>
      </c>
      <c r="Q556" s="60">
        <v>2520000</v>
      </c>
      <c r="R556" s="60"/>
      <c r="S556" s="206"/>
      <c r="T556" s="199"/>
      <c r="U556" s="278"/>
      <c r="V556" s="191"/>
      <c r="W556" s="60">
        <f>O556+P556+Q556+R556+S556</f>
        <v>5040000</v>
      </c>
      <c r="X556" s="192">
        <f t="shared" si="106"/>
        <v>5644800.0000000009</v>
      </c>
      <c r="Y556" s="143"/>
      <c r="Z556" s="86">
        <v>2014</v>
      </c>
      <c r="AA556" s="194"/>
      <c r="AB556" s="145"/>
    </row>
    <row r="557" spans="2:28" s="125" customFormat="1" ht="48" customHeight="1" x14ac:dyDescent="0.25">
      <c r="B557" s="105" t="s">
        <v>1135</v>
      </c>
      <c r="C557" s="189" t="s">
        <v>1063</v>
      </c>
      <c r="D557" s="56" t="s">
        <v>1137</v>
      </c>
      <c r="E557" s="56" t="s">
        <v>1138</v>
      </c>
      <c r="F557" s="56" t="s">
        <v>1138</v>
      </c>
      <c r="G557" s="56" t="s">
        <v>1139</v>
      </c>
      <c r="H557" s="182" t="s">
        <v>3</v>
      </c>
      <c r="I557" s="182">
        <v>0</v>
      </c>
      <c r="J557" s="84" t="s">
        <v>1039</v>
      </c>
      <c r="K557" s="56" t="s">
        <v>1132</v>
      </c>
      <c r="L557" s="185"/>
      <c r="M557" s="290" t="s">
        <v>1117</v>
      </c>
      <c r="N557" s="185" t="s">
        <v>1314</v>
      </c>
      <c r="O557" s="193"/>
      <c r="P557" s="60">
        <v>0</v>
      </c>
      <c r="Q557" s="60">
        <v>0</v>
      </c>
      <c r="R557" s="60"/>
      <c r="S557" s="206"/>
      <c r="T557" s="199"/>
      <c r="U557" s="278"/>
      <c r="V557" s="191"/>
      <c r="W557" s="60">
        <v>0</v>
      </c>
      <c r="X557" s="192">
        <f t="shared" ref="X557:X561" si="107">W557*1.12</f>
        <v>0</v>
      </c>
      <c r="Y557" s="143"/>
      <c r="Z557" s="86">
        <v>2014</v>
      </c>
      <c r="AA557" s="60" t="s">
        <v>992</v>
      </c>
      <c r="AB557" s="145"/>
    </row>
    <row r="558" spans="2:28" s="125" customFormat="1" ht="48" customHeight="1" x14ac:dyDescent="0.25">
      <c r="B558" s="105" t="s">
        <v>1144</v>
      </c>
      <c r="C558" s="189" t="s">
        <v>1063</v>
      </c>
      <c r="D558" s="56" t="s">
        <v>1137</v>
      </c>
      <c r="E558" s="56" t="s">
        <v>1138</v>
      </c>
      <c r="F558" s="56" t="s">
        <v>1138</v>
      </c>
      <c r="G558" s="56" t="s">
        <v>1139</v>
      </c>
      <c r="H558" s="182" t="s">
        <v>615</v>
      </c>
      <c r="I558" s="182">
        <v>0</v>
      </c>
      <c r="J558" s="84" t="s">
        <v>1039</v>
      </c>
      <c r="K558" s="56" t="s">
        <v>1132</v>
      </c>
      <c r="L558" s="185"/>
      <c r="M558" s="290" t="s">
        <v>1117</v>
      </c>
      <c r="N558" s="185" t="s">
        <v>1314</v>
      </c>
      <c r="O558" s="193"/>
      <c r="P558" s="60">
        <v>0</v>
      </c>
      <c r="Q558" s="60">
        <v>0</v>
      </c>
      <c r="R558" s="60"/>
      <c r="S558" s="206"/>
      <c r="T558" s="199"/>
      <c r="U558" s="278"/>
      <c r="V558" s="191"/>
      <c r="W558" s="60">
        <v>0</v>
      </c>
      <c r="X558" s="192">
        <f t="shared" ref="X558" si="108">W558*1.12</f>
        <v>0</v>
      </c>
      <c r="Y558" s="143"/>
      <c r="Z558" s="86">
        <v>2014</v>
      </c>
      <c r="AA558" s="60" t="s">
        <v>992</v>
      </c>
      <c r="AB558" s="145"/>
    </row>
    <row r="559" spans="2:28" s="125" customFormat="1" ht="48" customHeight="1" x14ac:dyDescent="0.25">
      <c r="B559" s="105" t="s">
        <v>1136</v>
      </c>
      <c r="C559" s="189" t="s">
        <v>1063</v>
      </c>
      <c r="D559" s="56" t="s">
        <v>976</v>
      </c>
      <c r="E559" s="56" t="s">
        <v>977</v>
      </c>
      <c r="F559" s="56" t="s">
        <v>978</v>
      </c>
      <c r="G559" s="56" t="s">
        <v>1140</v>
      </c>
      <c r="H559" s="182" t="s">
        <v>3</v>
      </c>
      <c r="I559" s="182">
        <v>0</v>
      </c>
      <c r="J559" s="84" t="s">
        <v>1039</v>
      </c>
      <c r="K559" s="56" t="s">
        <v>1132</v>
      </c>
      <c r="L559" s="185"/>
      <c r="M559" s="290" t="s">
        <v>1117</v>
      </c>
      <c r="N559" s="185" t="s">
        <v>1314</v>
      </c>
      <c r="O559" s="193"/>
      <c r="P559" s="60">
        <v>0</v>
      </c>
      <c r="Q559" s="60">
        <v>0</v>
      </c>
      <c r="R559" s="60"/>
      <c r="S559" s="206"/>
      <c r="T559" s="199"/>
      <c r="U559" s="278"/>
      <c r="V559" s="191"/>
      <c r="W559" s="60">
        <v>0</v>
      </c>
      <c r="X559" s="192">
        <f t="shared" si="107"/>
        <v>0</v>
      </c>
      <c r="Y559" s="143"/>
      <c r="Z559" s="86">
        <v>2014</v>
      </c>
      <c r="AA559" s="60" t="s">
        <v>992</v>
      </c>
      <c r="AB559" s="145"/>
    </row>
    <row r="560" spans="2:28" s="125" customFormat="1" ht="48" customHeight="1" x14ac:dyDescent="0.25">
      <c r="B560" s="105" t="s">
        <v>1701</v>
      </c>
      <c r="C560" s="189" t="s">
        <v>1063</v>
      </c>
      <c r="D560" s="56" t="s">
        <v>976</v>
      </c>
      <c r="E560" s="56" t="s">
        <v>977</v>
      </c>
      <c r="F560" s="56" t="s">
        <v>978</v>
      </c>
      <c r="G560" s="56" t="s">
        <v>1140</v>
      </c>
      <c r="H560" s="182" t="s">
        <v>3</v>
      </c>
      <c r="I560" s="182">
        <v>0</v>
      </c>
      <c r="J560" s="84" t="s">
        <v>1039</v>
      </c>
      <c r="K560" s="56" t="s">
        <v>1132</v>
      </c>
      <c r="L560" s="185"/>
      <c r="M560" s="290" t="s">
        <v>1117</v>
      </c>
      <c r="N560" s="185" t="s">
        <v>1314</v>
      </c>
      <c r="O560" s="193"/>
      <c r="P560" s="60">
        <v>370600</v>
      </c>
      <c r="Q560" s="60">
        <v>741200</v>
      </c>
      <c r="R560" s="60"/>
      <c r="S560" s="206"/>
      <c r="T560" s="199"/>
      <c r="U560" s="278"/>
      <c r="V560" s="191"/>
      <c r="W560" s="60">
        <v>1111800</v>
      </c>
      <c r="X560" s="192">
        <f t="shared" ref="X560" si="109">W560*1.12</f>
        <v>1245216.0000000002</v>
      </c>
      <c r="Y560" s="143"/>
      <c r="Z560" s="86">
        <v>2014</v>
      </c>
      <c r="AA560" s="194"/>
      <c r="AB560" s="145"/>
    </row>
    <row r="561" spans="2:28" s="145" customFormat="1" ht="48" customHeight="1" x14ac:dyDescent="0.25">
      <c r="B561" s="105" t="s">
        <v>1142</v>
      </c>
      <c r="C561" s="189" t="s">
        <v>1063</v>
      </c>
      <c r="D561" s="293" t="s">
        <v>741</v>
      </c>
      <c r="E561" s="293" t="s">
        <v>742</v>
      </c>
      <c r="F561" s="293" t="s">
        <v>742</v>
      </c>
      <c r="G561" s="293" t="s">
        <v>1141</v>
      </c>
      <c r="H561" s="56" t="s">
        <v>95</v>
      </c>
      <c r="I561" s="56">
        <v>0</v>
      </c>
      <c r="J561" s="56" t="s">
        <v>1143</v>
      </c>
      <c r="K561" s="56" t="s">
        <v>442</v>
      </c>
      <c r="L561" s="187"/>
      <c r="M561" s="290" t="s">
        <v>1117</v>
      </c>
      <c r="N561" s="187" t="s">
        <v>1314</v>
      </c>
      <c r="O561" s="225"/>
      <c r="P561" s="228">
        <f>175750*6</f>
        <v>1054500</v>
      </c>
      <c r="Q561" s="228">
        <f>175750*12</f>
        <v>2109000</v>
      </c>
      <c r="R561" s="228">
        <f>175750*12</f>
        <v>2109000</v>
      </c>
      <c r="S561" s="228">
        <f>175750*12</f>
        <v>2109000</v>
      </c>
      <c r="T561" s="228">
        <v>2109000</v>
      </c>
      <c r="U561" s="229">
        <v>1054500</v>
      </c>
      <c r="V561" s="229"/>
      <c r="W561" s="60">
        <v>10545000</v>
      </c>
      <c r="X561" s="192">
        <f t="shared" si="107"/>
        <v>11810400.000000002</v>
      </c>
      <c r="Y561" s="143"/>
      <c r="Z561" s="86">
        <v>2014</v>
      </c>
      <c r="AA561" s="362"/>
    </row>
    <row r="562" spans="2:28" s="125" customFormat="1" ht="48" customHeight="1" x14ac:dyDescent="0.25">
      <c r="B562" s="105" t="s">
        <v>1145</v>
      </c>
      <c r="C562" s="189" t="s">
        <v>1063</v>
      </c>
      <c r="D562" s="209" t="s">
        <v>537</v>
      </c>
      <c r="E562" s="209" t="s">
        <v>538</v>
      </c>
      <c r="F562" s="209" t="s">
        <v>538</v>
      </c>
      <c r="G562" s="210" t="s">
        <v>1146</v>
      </c>
      <c r="H562" s="182" t="s">
        <v>95</v>
      </c>
      <c r="I562" s="182">
        <v>100</v>
      </c>
      <c r="J562" s="182" t="s">
        <v>1143</v>
      </c>
      <c r="K562" s="56" t="s">
        <v>467</v>
      </c>
      <c r="L562" s="185"/>
      <c r="M562" s="290" t="s">
        <v>1147</v>
      </c>
      <c r="N562" s="185" t="s">
        <v>1314</v>
      </c>
      <c r="O562" s="193"/>
      <c r="P562" s="119">
        <v>0</v>
      </c>
      <c r="Q562" s="119">
        <v>0</v>
      </c>
      <c r="R562" s="119">
        <v>0</v>
      </c>
      <c r="S562" s="119">
        <v>0</v>
      </c>
      <c r="T562" s="211"/>
      <c r="U562" s="228"/>
      <c r="V562" s="191"/>
      <c r="W562" s="60">
        <v>0</v>
      </c>
      <c r="X562" s="192">
        <f t="shared" ref="X562:X566" si="110">W562*1.12</f>
        <v>0</v>
      </c>
      <c r="Y562" s="143"/>
      <c r="Z562" s="86">
        <v>2014</v>
      </c>
      <c r="AA562" s="60" t="s">
        <v>992</v>
      </c>
      <c r="AB562" s="145"/>
    </row>
    <row r="563" spans="2:28" s="125" customFormat="1" ht="48" customHeight="1" x14ac:dyDescent="0.25">
      <c r="B563" s="105" t="s">
        <v>1267</v>
      </c>
      <c r="C563" s="189" t="s">
        <v>1063</v>
      </c>
      <c r="D563" s="209" t="s">
        <v>537</v>
      </c>
      <c r="E563" s="209" t="s">
        <v>538</v>
      </c>
      <c r="F563" s="209" t="s">
        <v>538</v>
      </c>
      <c r="G563" s="210" t="s">
        <v>1146</v>
      </c>
      <c r="H563" s="182" t="s">
        <v>95</v>
      </c>
      <c r="I563" s="182">
        <v>100</v>
      </c>
      <c r="J563" s="182" t="s">
        <v>1143</v>
      </c>
      <c r="K563" s="56" t="s">
        <v>467</v>
      </c>
      <c r="L563" s="185"/>
      <c r="M563" s="290" t="s">
        <v>1147</v>
      </c>
      <c r="N563" s="185" t="s">
        <v>1314</v>
      </c>
      <c r="O563" s="193"/>
      <c r="P563" s="119">
        <v>5562096</v>
      </c>
      <c r="Q563" s="119">
        <v>11124192</v>
      </c>
      <c r="R563" s="119">
        <v>11124192</v>
      </c>
      <c r="S563" s="119">
        <v>11124192</v>
      </c>
      <c r="T563" s="211"/>
      <c r="U563" s="228"/>
      <c r="V563" s="191"/>
      <c r="W563" s="60">
        <v>38934672</v>
      </c>
      <c r="X563" s="192">
        <f t="shared" si="110"/>
        <v>43606832.640000001</v>
      </c>
      <c r="Y563" s="143"/>
      <c r="Z563" s="86">
        <v>2014</v>
      </c>
      <c r="AA563" s="194"/>
      <c r="AB563" s="145"/>
    </row>
    <row r="564" spans="2:28" s="125" customFormat="1" ht="48" customHeight="1" x14ac:dyDescent="0.25">
      <c r="B564" s="105" t="s">
        <v>1157</v>
      </c>
      <c r="C564" s="213" t="s">
        <v>2</v>
      </c>
      <c r="D564" s="214" t="s">
        <v>1153</v>
      </c>
      <c r="E564" s="214" t="s">
        <v>1154</v>
      </c>
      <c r="F564" s="214" t="s">
        <v>1155</v>
      </c>
      <c r="G564" s="215" t="s">
        <v>1156</v>
      </c>
      <c r="H564" s="182" t="s">
        <v>3</v>
      </c>
      <c r="I564" s="215">
        <v>0</v>
      </c>
      <c r="J564" s="182" t="s">
        <v>475</v>
      </c>
      <c r="K564" s="181" t="s">
        <v>1085</v>
      </c>
      <c r="L564" s="185"/>
      <c r="M564" s="290" t="s">
        <v>1117</v>
      </c>
      <c r="N564" s="185" t="s">
        <v>1314</v>
      </c>
      <c r="O564" s="193"/>
      <c r="P564" s="119">
        <v>0</v>
      </c>
      <c r="Q564" s="119">
        <v>0</v>
      </c>
      <c r="R564" s="119">
        <v>0</v>
      </c>
      <c r="S564" s="119"/>
      <c r="T564" s="211"/>
      <c r="U564" s="228"/>
      <c r="V564" s="191"/>
      <c r="W564" s="60">
        <v>0</v>
      </c>
      <c r="X564" s="192">
        <f t="shared" si="110"/>
        <v>0</v>
      </c>
      <c r="Y564" s="143"/>
      <c r="Z564" s="86">
        <v>2014</v>
      </c>
      <c r="AA564" s="60" t="s">
        <v>1763</v>
      </c>
      <c r="AB564" s="145"/>
    </row>
    <row r="565" spans="2:28" s="125" customFormat="1" ht="48" customHeight="1" x14ac:dyDescent="0.25">
      <c r="B565" s="105" t="s">
        <v>1385</v>
      </c>
      <c r="C565" s="213" t="s">
        <v>2</v>
      </c>
      <c r="D565" s="214" t="s">
        <v>1153</v>
      </c>
      <c r="E565" s="214" t="s">
        <v>1154</v>
      </c>
      <c r="F565" s="214" t="s">
        <v>1155</v>
      </c>
      <c r="G565" s="215" t="s">
        <v>1156</v>
      </c>
      <c r="H565" s="182" t="s">
        <v>3</v>
      </c>
      <c r="I565" s="215">
        <v>0</v>
      </c>
      <c r="J565" s="182" t="s">
        <v>1386</v>
      </c>
      <c r="K565" s="181" t="s">
        <v>1085</v>
      </c>
      <c r="L565" s="185"/>
      <c r="M565" s="290" t="s">
        <v>1387</v>
      </c>
      <c r="N565" s="185" t="s">
        <v>1314</v>
      </c>
      <c r="O565" s="193"/>
      <c r="P565" s="119">
        <v>7480000</v>
      </c>
      <c r="Q565" s="119">
        <v>13090000</v>
      </c>
      <c r="R565" s="119">
        <v>7480000</v>
      </c>
      <c r="S565" s="119"/>
      <c r="T565" s="211"/>
      <c r="U565" s="228"/>
      <c r="V565" s="191"/>
      <c r="W565" s="60">
        <v>28050000</v>
      </c>
      <c r="X565" s="192">
        <f t="shared" ref="X565" si="111">W565*1.12</f>
        <v>31416000.000000004</v>
      </c>
      <c r="Y565" s="143"/>
      <c r="Z565" s="86">
        <v>2014</v>
      </c>
      <c r="AA565" s="194"/>
      <c r="AB565" s="145"/>
    </row>
    <row r="566" spans="2:28" s="125" customFormat="1" ht="48" customHeight="1" x14ac:dyDescent="0.25">
      <c r="B566" s="105" t="s">
        <v>1158</v>
      </c>
      <c r="C566" s="213" t="s">
        <v>2</v>
      </c>
      <c r="D566" s="185" t="s">
        <v>1159</v>
      </c>
      <c r="E566" s="185" t="s">
        <v>1160</v>
      </c>
      <c r="F566" s="185" t="s">
        <v>1160</v>
      </c>
      <c r="G566" s="185" t="s">
        <v>1161</v>
      </c>
      <c r="H566" s="182" t="s">
        <v>615</v>
      </c>
      <c r="I566" s="215">
        <v>0</v>
      </c>
      <c r="J566" s="182" t="s">
        <v>475</v>
      </c>
      <c r="K566" s="181" t="s">
        <v>1085</v>
      </c>
      <c r="L566" s="185"/>
      <c r="M566" s="290" t="s">
        <v>1117</v>
      </c>
      <c r="N566" s="185" t="s">
        <v>1314</v>
      </c>
      <c r="O566" s="193"/>
      <c r="P566" s="119">
        <v>2450000</v>
      </c>
      <c r="Q566" s="119">
        <v>2450000</v>
      </c>
      <c r="R566" s="119">
        <v>2450000</v>
      </c>
      <c r="S566" s="119"/>
      <c r="T566" s="211"/>
      <c r="U566" s="228"/>
      <c r="V566" s="191"/>
      <c r="W566" s="60">
        <v>7350000</v>
      </c>
      <c r="X566" s="192">
        <f t="shared" si="110"/>
        <v>8232000.0000000009</v>
      </c>
      <c r="Y566" s="143"/>
      <c r="Z566" s="86">
        <v>2014</v>
      </c>
      <c r="AA566" s="194"/>
      <c r="AB566" s="145"/>
    </row>
    <row r="567" spans="2:28" s="125" customFormat="1" ht="48" customHeight="1" x14ac:dyDescent="0.25">
      <c r="B567" s="105" t="s">
        <v>1162</v>
      </c>
      <c r="C567" s="213" t="s">
        <v>2</v>
      </c>
      <c r="D567" s="185" t="s">
        <v>976</v>
      </c>
      <c r="E567" s="185" t="s">
        <v>977</v>
      </c>
      <c r="F567" s="185" t="s">
        <v>978</v>
      </c>
      <c r="G567" s="202" t="s">
        <v>1163</v>
      </c>
      <c r="H567" s="182" t="s">
        <v>95</v>
      </c>
      <c r="I567" s="215">
        <v>0</v>
      </c>
      <c r="J567" s="182" t="s">
        <v>1041</v>
      </c>
      <c r="K567" s="205" t="s">
        <v>1164</v>
      </c>
      <c r="L567" s="185"/>
      <c r="M567" s="290" t="s">
        <v>1117</v>
      </c>
      <c r="N567" s="185" t="s">
        <v>1314</v>
      </c>
      <c r="O567" s="193"/>
      <c r="P567" s="216">
        <v>3404951</v>
      </c>
      <c r="Q567" s="216">
        <v>3404951</v>
      </c>
      <c r="R567" s="119"/>
      <c r="S567" s="119"/>
      <c r="T567" s="211"/>
      <c r="U567" s="228"/>
      <c r="V567" s="191"/>
      <c r="W567" s="60">
        <v>6809902</v>
      </c>
      <c r="X567" s="192">
        <f t="shared" ref="X567:X568" si="112">W567*1.12</f>
        <v>7627090.2400000012</v>
      </c>
      <c r="Y567" s="143"/>
      <c r="Z567" s="86">
        <v>2014</v>
      </c>
      <c r="AA567" s="194"/>
      <c r="AB567" s="145"/>
    </row>
    <row r="568" spans="2:28" s="125" customFormat="1" ht="48" customHeight="1" x14ac:dyDescent="0.25">
      <c r="B568" s="105" t="s">
        <v>1165</v>
      </c>
      <c r="C568" s="213" t="s">
        <v>2</v>
      </c>
      <c r="D568" s="105" t="s">
        <v>227</v>
      </c>
      <c r="E568" s="105" t="s">
        <v>228</v>
      </c>
      <c r="F568" s="105" t="s">
        <v>228</v>
      </c>
      <c r="G568" s="105" t="s">
        <v>1167</v>
      </c>
      <c r="H568" s="182" t="s">
        <v>95</v>
      </c>
      <c r="I568" s="215">
        <v>0</v>
      </c>
      <c r="J568" s="182" t="s">
        <v>475</v>
      </c>
      <c r="K568" s="217" t="s">
        <v>1169</v>
      </c>
      <c r="L568" s="185"/>
      <c r="M568" s="291" t="s">
        <v>234</v>
      </c>
      <c r="N568" s="185" t="s">
        <v>1314</v>
      </c>
      <c r="O568" s="193"/>
      <c r="P568" s="119"/>
      <c r="Q568" s="119"/>
      <c r="R568" s="119">
        <v>345000000</v>
      </c>
      <c r="S568" s="119">
        <v>500000000</v>
      </c>
      <c r="T568" s="211"/>
      <c r="U568" s="228"/>
      <c r="V568" s="191"/>
      <c r="W568" s="60">
        <v>845000000</v>
      </c>
      <c r="X568" s="192">
        <f t="shared" si="112"/>
        <v>946400000.00000012</v>
      </c>
      <c r="Y568" s="143"/>
      <c r="Z568" s="86">
        <v>2014</v>
      </c>
      <c r="AA568" s="194"/>
      <c r="AB568" s="145"/>
    </row>
    <row r="569" spans="2:28" s="125" customFormat="1" ht="48" customHeight="1" x14ac:dyDescent="0.25">
      <c r="B569" s="105" t="s">
        <v>1166</v>
      </c>
      <c r="C569" s="213" t="s">
        <v>2</v>
      </c>
      <c r="D569" s="105" t="s">
        <v>227</v>
      </c>
      <c r="E569" s="105" t="s">
        <v>228</v>
      </c>
      <c r="F569" s="105" t="s">
        <v>228</v>
      </c>
      <c r="G569" s="105" t="s">
        <v>1168</v>
      </c>
      <c r="H569" s="182" t="s">
        <v>95</v>
      </c>
      <c r="I569" s="215">
        <v>0</v>
      </c>
      <c r="J569" s="182" t="s">
        <v>475</v>
      </c>
      <c r="K569" s="217" t="s">
        <v>1169</v>
      </c>
      <c r="L569" s="185"/>
      <c r="M569" s="291" t="s">
        <v>234</v>
      </c>
      <c r="N569" s="185" t="s">
        <v>1314</v>
      </c>
      <c r="O569" s="193"/>
      <c r="P569" s="216"/>
      <c r="Q569" s="216"/>
      <c r="R569" s="119">
        <v>243000000</v>
      </c>
      <c r="S569" s="119">
        <v>390000000</v>
      </c>
      <c r="T569" s="211">
        <v>1105000000</v>
      </c>
      <c r="U569" s="228"/>
      <c r="V569" s="191"/>
      <c r="W569" s="60">
        <v>1738000000</v>
      </c>
      <c r="X569" s="192">
        <f t="shared" ref="X569:X594" si="113">W569*1.12</f>
        <v>1946560000.0000002</v>
      </c>
      <c r="Y569" s="143"/>
      <c r="Z569" s="86">
        <v>2014</v>
      </c>
      <c r="AA569" s="194"/>
      <c r="AB569" s="145"/>
    </row>
    <row r="570" spans="2:28" s="125" customFormat="1" ht="48" customHeight="1" x14ac:dyDescent="0.25">
      <c r="B570" s="105" t="s">
        <v>1170</v>
      </c>
      <c r="C570" s="213" t="s">
        <v>2</v>
      </c>
      <c r="D570" s="187" t="s">
        <v>293</v>
      </c>
      <c r="E570" s="187" t="s">
        <v>294</v>
      </c>
      <c r="F570" s="187" t="s">
        <v>294</v>
      </c>
      <c r="G570" s="187" t="s">
        <v>1236</v>
      </c>
      <c r="H570" s="182" t="s">
        <v>95</v>
      </c>
      <c r="I570" s="215">
        <v>0</v>
      </c>
      <c r="J570" s="182" t="s">
        <v>1031</v>
      </c>
      <c r="K570" s="187" t="s">
        <v>1171</v>
      </c>
      <c r="L570" s="185"/>
      <c r="M570" s="187" t="s">
        <v>1117</v>
      </c>
      <c r="N570" s="185" t="s">
        <v>1314</v>
      </c>
      <c r="O570" s="193"/>
      <c r="P570" s="216">
        <v>102776205</v>
      </c>
      <c r="Q570" s="216">
        <v>102776205</v>
      </c>
      <c r="R570" s="119">
        <v>102776205</v>
      </c>
      <c r="S570" s="119"/>
      <c r="T570" s="211"/>
      <c r="U570" s="228"/>
      <c r="V570" s="191"/>
      <c r="W570" s="60">
        <v>308328615</v>
      </c>
      <c r="X570" s="192">
        <f t="shared" si="113"/>
        <v>345328048.80000001</v>
      </c>
      <c r="Y570" s="143"/>
      <c r="Z570" s="86">
        <v>2014</v>
      </c>
      <c r="AA570" s="194"/>
      <c r="AB570" s="145"/>
    </row>
    <row r="571" spans="2:28" s="145" customFormat="1" ht="48" customHeight="1" x14ac:dyDescent="0.25">
      <c r="B571" s="105" t="s">
        <v>1172</v>
      </c>
      <c r="C571" s="224" t="s">
        <v>2</v>
      </c>
      <c r="D571" s="56" t="s">
        <v>452</v>
      </c>
      <c r="E571" s="56" t="s">
        <v>453</v>
      </c>
      <c r="F571" s="56" t="s">
        <v>453</v>
      </c>
      <c r="G571" s="187" t="s">
        <v>1215</v>
      </c>
      <c r="H571" s="56" t="s">
        <v>3</v>
      </c>
      <c r="I571" s="215">
        <v>100</v>
      </c>
      <c r="J571" s="16" t="s">
        <v>116</v>
      </c>
      <c r="K571" s="108" t="s">
        <v>1216</v>
      </c>
      <c r="L571" s="187"/>
      <c r="M571" s="292" t="s">
        <v>1117</v>
      </c>
      <c r="N571" s="187" t="s">
        <v>1314</v>
      </c>
      <c r="O571" s="225"/>
      <c r="P571" s="192"/>
      <c r="Q571" s="14">
        <v>0</v>
      </c>
      <c r="R571" s="226">
        <f>Q571</f>
        <v>0</v>
      </c>
      <c r="S571" s="227"/>
      <c r="T571" s="228"/>
      <c r="U571" s="228"/>
      <c r="V571" s="229"/>
      <c r="W571" s="60">
        <v>0</v>
      </c>
      <c r="X571" s="192">
        <f t="shared" si="113"/>
        <v>0</v>
      </c>
      <c r="Y571" s="143"/>
      <c r="Z571" s="86">
        <v>2014</v>
      </c>
      <c r="AA571" s="60" t="s">
        <v>992</v>
      </c>
    </row>
    <row r="572" spans="2:28" s="145" customFormat="1" ht="48" customHeight="1" x14ac:dyDescent="0.25">
      <c r="B572" s="105" t="s">
        <v>1173</v>
      </c>
      <c r="C572" s="224" t="s">
        <v>2</v>
      </c>
      <c r="D572" s="56" t="s">
        <v>452</v>
      </c>
      <c r="E572" s="56" t="s">
        <v>453</v>
      </c>
      <c r="F572" s="56" t="s">
        <v>453</v>
      </c>
      <c r="G572" s="56" t="s">
        <v>1193</v>
      </c>
      <c r="H572" s="56" t="s">
        <v>3</v>
      </c>
      <c r="I572" s="215">
        <v>100</v>
      </c>
      <c r="J572" s="16" t="s">
        <v>116</v>
      </c>
      <c r="K572" s="108" t="s">
        <v>1216</v>
      </c>
      <c r="L572" s="187"/>
      <c r="M572" s="292" t="s">
        <v>1117</v>
      </c>
      <c r="N572" s="187" t="s">
        <v>1314</v>
      </c>
      <c r="O572" s="225"/>
      <c r="P572" s="192"/>
      <c r="Q572" s="14">
        <v>0</v>
      </c>
      <c r="R572" s="226">
        <f t="shared" ref="R572:R591" si="114">Q572</f>
        <v>0</v>
      </c>
      <c r="S572" s="227"/>
      <c r="T572" s="228"/>
      <c r="U572" s="228"/>
      <c r="V572" s="229"/>
      <c r="W572" s="60">
        <v>0</v>
      </c>
      <c r="X572" s="192">
        <f t="shared" si="113"/>
        <v>0</v>
      </c>
      <c r="Y572" s="143"/>
      <c r="Z572" s="86">
        <v>2014</v>
      </c>
      <c r="AA572" s="60" t="s">
        <v>992</v>
      </c>
    </row>
    <row r="573" spans="2:28" s="145" customFormat="1" ht="48" customHeight="1" x14ac:dyDescent="0.25">
      <c r="B573" s="105" t="s">
        <v>1174</v>
      </c>
      <c r="C573" s="224" t="s">
        <v>2</v>
      </c>
      <c r="D573" s="56" t="s">
        <v>452</v>
      </c>
      <c r="E573" s="56" t="s">
        <v>453</v>
      </c>
      <c r="F573" s="56" t="s">
        <v>453</v>
      </c>
      <c r="G573" s="56" t="s">
        <v>1194</v>
      </c>
      <c r="H573" s="56" t="s">
        <v>3</v>
      </c>
      <c r="I573" s="215">
        <v>100</v>
      </c>
      <c r="J573" s="16" t="s">
        <v>116</v>
      </c>
      <c r="K573" s="108" t="s">
        <v>1216</v>
      </c>
      <c r="L573" s="187"/>
      <c r="M573" s="292" t="s">
        <v>1117</v>
      </c>
      <c r="N573" s="187" t="s">
        <v>1314</v>
      </c>
      <c r="O573" s="225"/>
      <c r="P573" s="192"/>
      <c r="Q573" s="14">
        <v>0</v>
      </c>
      <c r="R573" s="226">
        <f t="shared" si="114"/>
        <v>0</v>
      </c>
      <c r="S573" s="227"/>
      <c r="T573" s="228"/>
      <c r="U573" s="228"/>
      <c r="V573" s="229"/>
      <c r="W573" s="60">
        <v>0</v>
      </c>
      <c r="X573" s="192">
        <f t="shared" si="113"/>
        <v>0</v>
      </c>
      <c r="Y573" s="143"/>
      <c r="Z573" s="86">
        <v>2014</v>
      </c>
      <c r="AA573" s="60" t="s">
        <v>992</v>
      </c>
    </row>
    <row r="574" spans="2:28" s="145" customFormat="1" ht="48" customHeight="1" x14ac:dyDescent="0.25">
      <c r="B574" s="105" t="s">
        <v>1175</v>
      </c>
      <c r="C574" s="224" t="s">
        <v>2</v>
      </c>
      <c r="D574" s="56" t="s">
        <v>452</v>
      </c>
      <c r="E574" s="56" t="s">
        <v>453</v>
      </c>
      <c r="F574" s="56" t="s">
        <v>453</v>
      </c>
      <c r="G574" s="56" t="s">
        <v>1195</v>
      </c>
      <c r="H574" s="56" t="s">
        <v>3</v>
      </c>
      <c r="I574" s="215">
        <v>100</v>
      </c>
      <c r="J574" s="16" t="s">
        <v>116</v>
      </c>
      <c r="K574" s="108" t="s">
        <v>1216</v>
      </c>
      <c r="L574" s="187"/>
      <c r="M574" s="292" t="s">
        <v>1117</v>
      </c>
      <c r="N574" s="187" t="s">
        <v>1314</v>
      </c>
      <c r="O574" s="225"/>
      <c r="P574" s="192"/>
      <c r="Q574" s="14">
        <v>0</v>
      </c>
      <c r="R574" s="226">
        <f t="shared" si="114"/>
        <v>0</v>
      </c>
      <c r="S574" s="227"/>
      <c r="T574" s="228"/>
      <c r="U574" s="228"/>
      <c r="V574" s="229"/>
      <c r="W574" s="60">
        <v>0</v>
      </c>
      <c r="X574" s="192">
        <f t="shared" si="113"/>
        <v>0</v>
      </c>
      <c r="Y574" s="143"/>
      <c r="Z574" s="86">
        <v>2014</v>
      </c>
      <c r="AA574" s="60" t="s">
        <v>992</v>
      </c>
    </row>
    <row r="575" spans="2:28" s="145" customFormat="1" ht="48" customHeight="1" x14ac:dyDescent="0.25">
      <c r="B575" s="105" t="s">
        <v>1176</v>
      </c>
      <c r="C575" s="224" t="s">
        <v>2</v>
      </c>
      <c r="D575" s="56" t="s">
        <v>452</v>
      </c>
      <c r="E575" s="56" t="s">
        <v>453</v>
      </c>
      <c r="F575" s="56" t="s">
        <v>453</v>
      </c>
      <c r="G575" s="56" t="s">
        <v>1196</v>
      </c>
      <c r="H575" s="56" t="s">
        <v>3</v>
      </c>
      <c r="I575" s="215">
        <v>100</v>
      </c>
      <c r="J575" s="16" t="s">
        <v>116</v>
      </c>
      <c r="K575" s="108" t="s">
        <v>1216</v>
      </c>
      <c r="L575" s="187"/>
      <c r="M575" s="292" t="s">
        <v>1117</v>
      </c>
      <c r="N575" s="187" t="s">
        <v>1314</v>
      </c>
      <c r="O575" s="225"/>
      <c r="P575" s="192"/>
      <c r="Q575" s="14">
        <v>0</v>
      </c>
      <c r="R575" s="226">
        <f t="shared" si="114"/>
        <v>0</v>
      </c>
      <c r="S575" s="227"/>
      <c r="T575" s="228"/>
      <c r="U575" s="228"/>
      <c r="V575" s="229"/>
      <c r="W575" s="60">
        <v>0</v>
      </c>
      <c r="X575" s="192">
        <f t="shared" si="113"/>
        <v>0</v>
      </c>
      <c r="Y575" s="143"/>
      <c r="Z575" s="86">
        <v>2014</v>
      </c>
      <c r="AA575" s="60" t="s">
        <v>992</v>
      </c>
    </row>
    <row r="576" spans="2:28" s="145" customFormat="1" ht="48" customHeight="1" x14ac:dyDescent="0.25">
      <c r="B576" s="105" t="s">
        <v>1177</v>
      </c>
      <c r="C576" s="224" t="s">
        <v>2</v>
      </c>
      <c r="D576" s="56" t="s">
        <v>452</v>
      </c>
      <c r="E576" s="56" t="s">
        <v>453</v>
      </c>
      <c r="F576" s="56" t="s">
        <v>453</v>
      </c>
      <c r="G576" s="56" t="s">
        <v>1197</v>
      </c>
      <c r="H576" s="56" t="s">
        <v>3</v>
      </c>
      <c r="I576" s="215">
        <v>100</v>
      </c>
      <c r="J576" s="16" t="s">
        <v>116</v>
      </c>
      <c r="K576" s="108" t="s">
        <v>1216</v>
      </c>
      <c r="L576" s="187"/>
      <c r="M576" s="292" t="s">
        <v>1117</v>
      </c>
      <c r="N576" s="187" t="s">
        <v>1314</v>
      </c>
      <c r="O576" s="225"/>
      <c r="P576" s="192"/>
      <c r="Q576" s="14">
        <v>0</v>
      </c>
      <c r="R576" s="226">
        <f t="shared" si="114"/>
        <v>0</v>
      </c>
      <c r="S576" s="227"/>
      <c r="T576" s="228"/>
      <c r="U576" s="228"/>
      <c r="V576" s="229"/>
      <c r="W576" s="60">
        <v>0</v>
      </c>
      <c r="X576" s="192">
        <f t="shared" si="113"/>
        <v>0</v>
      </c>
      <c r="Y576" s="143"/>
      <c r="Z576" s="86">
        <v>2014</v>
      </c>
      <c r="AA576" s="60" t="s">
        <v>992</v>
      </c>
    </row>
    <row r="577" spans="2:28" s="145" customFormat="1" ht="48" customHeight="1" x14ac:dyDescent="0.25">
      <c r="B577" s="105" t="s">
        <v>1178</v>
      </c>
      <c r="C577" s="224" t="s">
        <v>2</v>
      </c>
      <c r="D577" s="56" t="s">
        <v>452</v>
      </c>
      <c r="E577" s="56" t="s">
        <v>453</v>
      </c>
      <c r="F577" s="56" t="s">
        <v>453</v>
      </c>
      <c r="G577" s="56" t="s">
        <v>1198</v>
      </c>
      <c r="H577" s="56" t="s">
        <v>3</v>
      </c>
      <c r="I577" s="215">
        <v>100</v>
      </c>
      <c r="J577" s="16" t="s">
        <v>116</v>
      </c>
      <c r="K577" s="108" t="s">
        <v>1216</v>
      </c>
      <c r="L577" s="187"/>
      <c r="M577" s="292" t="s">
        <v>1117</v>
      </c>
      <c r="N577" s="187" t="s">
        <v>1314</v>
      </c>
      <c r="O577" s="225"/>
      <c r="P577" s="192"/>
      <c r="Q577" s="14">
        <v>0</v>
      </c>
      <c r="R577" s="226">
        <f t="shared" si="114"/>
        <v>0</v>
      </c>
      <c r="S577" s="227"/>
      <c r="T577" s="228"/>
      <c r="U577" s="228"/>
      <c r="V577" s="229"/>
      <c r="W577" s="60">
        <v>0</v>
      </c>
      <c r="X577" s="192">
        <f t="shared" si="113"/>
        <v>0</v>
      </c>
      <c r="Y577" s="143"/>
      <c r="Z577" s="86">
        <v>2014</v>
      </c>
      <c r="AA577" s="60" t="s">
        <v>992</v>
      </c>
    </row>
    <row r="578" spans="2:28" s="145" customFormat="1" ht="66.75" customHeight="1" x14ac:dyDescent="0.25">
      <c r="B578" s="105" t="s">
        <v>1179</v>
      </c>
      <c r="C578" s="224" t="s">
        <v>2</v>
      </c>
      <c r="D578" s="56" t="s">
        <v>452</v>
      </c>
      <c r="E578" s="56" t="s">
        <v>453</v>
      </c>
      <c r="F578" s="56" t="s">
        <v>453</v>
      </c>
      <c r="G578" s="56" t="s">
        <v>1199</v>
      </c>
      <c r="H578" s="56" t="s">
        <v>3</v>
      </c>
      <c r="I578" s="215">
        <v>100</v>
      </c>
      <c r="J578" s="16" t="s">
        <v>116</v>
      </c>
      <c r="K578" s="108" t="s">
        <v>1216</v>
      </c>
      <c r="L578" s="187"/>
      <c r="M578" s="292" t="s">
        <v>1117</v>
      </c>
      <c r="N578" s="187" t="s">
        <v>1314</v>
      </c>
      <c r="O578" s="225"/>
      <c r="P578" s="192"/>
      <c r="Q578" s="14">
        <v>0</v>
      </c>
      <c r="R578" s="226">
        <f t="shared" si="114"/>
        <v>0</v>
      </c>
      <c r="S578" s="227"/>
      <c r="T578" s="228"/>
      <c r="U578" s="228"/>
      <c r="V578" s="229"/>
      <c r="W578" s="60">
        <v>0</v>
      </c>
      <c r="X578" s="192">
        <f t="shared" si="113"/>
        <v>0</v>
      </c>
      <c r="Y578" s="143"/>
      <c r="Z578" s="86">
        <v>2014</v>
      </c>
      <c r="AA578" s="60" t="s">
        <v>992</v>
      </c>
    </row>
    <row r="579" spans="2:28" s="145" customFormat="1" ht="48" customHeight="1" x14ac:dyDescent="0.25">
      <c r="B579" s="105" t="s">
        <v>1180</v>
      </c>
      <c r="C579" s="224" t="s">
        <v>2</v>
      </c>
      <c r="D579" s="56" t="s">
        <v>452</v>
      </c>
      <c r="E579" s="56" t="s">
        <v>453</v>
      </c>
      <c r="F579" s="56" t="s">
        <v>453</v>
      </c>
      <c r="G579" s="56" t="s">
        <v>1200</v>
      </c>
      <c r="H579" s="56" t="s">
        <v>3</v>
      </c>
      <c r="I579" s="215">
        <v>100</v>
      </c>
      <c r="J579" s="16" t="s">
        <v>116</v>
      </c>
      <c r="K579" s="108" t="s">
        <v>467</v>
      </c>
      <c r="L579" s="187"/>
      <c r="M579" s="292" t="s">
        <v>1117</v>
      </c>
      <c r="N579" s="187" t="s">
        <v>1314</v>
      </c>
      <c r="O579" s="225"/>
      <c r="P579" s="192"/>
      <c r="Q579" s="14">
        <v>0</v>
      </c>
      <c r="R579" s="226">
        <f t="shared" si="114"/>
        <v>0</v>
      </c>
      <c r="S579" s="227"/>
      <c r="T579" s="228"/>
      <c r="U579" s="228"/>
      <c r="V579" s="229"/>
      <c r="W579" s="60">
        <v>0</v>
      </c>
      <c r="X579" s="192">
        <f t="shared" si="113"/>
        <v>0</v>
      </c>
      <c r="Y579" s="143"/>
      <c r="Z579" s="86">
        <v>2014</v>
      </c>
      <c r="AA579" s="60" t="s">
        <v>992</v>
      </c>
    </row>
    <row r="580" spans="2:28" s="145" customFormat="1" ht="48" customHeight="1" x14ac:dyDescent="0.25">
      <c r="B580" s="105" t="s">
        <v>1181</v>
      </c>
      <c r="C580" s="224" t="s">
        <v>2</v>
      </c>
      <c r="D580" s="56" t="s">
        <v>452</v>
      </c>
      <c r="E580" s="56" t="s">
        <v>453</v>
      </c>
      <c r="F580" s="56" t="s">
        <v>453</v>
      </c>
      <c r="G580" s="56" t="s">
        <v>1201</v>
      </c>
      <c r="H580" s="56" t="s">
        <v>3</v>
      </c>
      <c r="I580" s="215">
        <v>100</v>
      </c>
      <c r="J580" s="16" t="s">
        <v>116</v>
      </c>
      <c r="K580" s="108" t="s">
        <v>467</v>
      </c>
      <c r="L580" s="187"/>
      <c r="M580" s="292" t="s">
        <v>1117</v>
      </c>
      <c r="N580" s="187" t="s">
        <v>1314</v>
      </c>
      <c r="O580" s="225"/>
      <c r="P580" s="192"/>
      <c r="Q580" s="14">
        <v>0</v>
      </c>
      <c r="R580" s="226">
        <f t="shared" si="114"/>
        <v>0</v>
      </c>
      <c r="S580" s="227"/>
      <c r="T580" s="228"/>
      <c r="U580" s="228"/>
      <c r="V580" s="229"/>
      <c r="W580" s="60">
        <v>0</v>
      </c>
      <c r="X580" s="192">
        <f t="shared" si="113"/>
        <v>0</v>
      </c>
      <c r="Y580" s="143"/>
      <c r="Z580" s="86">
        <v>2014</v>
      </c>
      <c r="AA580" s="60" t="s">
        <v>992</v>
      </c>
    </row>
    <row r="581" spans="2:28" s="145" customFormat="1" ht="48" customHeight="1" x14ac:dyDescent="0.25">
      <c r="B581" s="105" t="s">
        <v>1182</v>
      </c>
      <c r="C581" s="224" t="s">
        <v>2</v>
      </c>
      <c r="D581" s="56" t="s">
        <v>452</v>
      </c>
      <c r="E581" s="56" t="s">
        <v>453</v>
      </c>
      <c r="F581" s="56" t="s">
        <v>453</v>
      </c>
      <c r="G581" s="56" t="s">
        <v>1202</v>
      </c>
      <c r="H581" s="56" t="s">
        <v>3</v>
      </c>
      <c r="I581" s="215">
        <v>100</v>
      </c>
      <c r="J581" s="16" t="s">
        <v>116</v>
      </c>
      <c r="K581" s="108" t="s">
        <v>467</v>
      </c>
      <c r="L581" s="187"/>
      <c r="M581" s="292" t="s">
        <v>1117</v>
      </c>
      <c r="N581" s="187" t="s">
        <v>1314</v>
      </c>
      <c r="O581" s="225"/>
      <c r="P581" s="192"/>
      <c r="Q581" s="14">
        <v>0</v>
      </c>
      <c r="R581" s="226">
        <f t="shared" si="114"/>
        <v>0</v>
      </c>
      <c r="S581" s="227"/>
      <c r="T581" s="228"/>
      <c r="U581" s="228"/>
      <c r="V581" s="229"/>
      <c r="W581" s="60">
        <v>0</v>
      </c>
      <c r="X581" s="192">
        <f t="shared" si="113"/>
        <v>0</v>
      </c>
      <c r="Y581" s="143"/>
      <c r="Z581" s="86">
        <v>2014</v>
      </c>
      <c r="AA581" s="60" t="s">
        <v>992</v>
      </c>
    </row>
    <row r="582" spans="2:28" s="145" customFormat="1" ht="48" customHeight="1" x14ac:dyDescent="0.25">
      <c r="B582" s="105" t="s">
        <v>1183</v>
      </c>
      <c r="C582" s="224" t="s">
        <v>2</v>
      </c>
      <c r="D582" s="56" t="s">
        <v>452</v>
      </c>
      <c r="E582" s="56" t="s">
        <v>453</v>
      </c>
      <c r="F582" s="56" t="s">
        <v>453</v>
      </c>
      <c r="G582" s="56" t="s">
        <v>1203</v>
      </c>
      <c r="H582" s="56" t="s">
        <v>3</v>
      </c>
      <c r="I582" s="215">
        <v>100</v>
      </c>
      <c r="J582" s="16" t="s">
        <v>116</v>
      </c>
      <c r="K582" s="108" t="s">
        <v>1217</v>
      </c>
      <c r="L582" s="187"/>
      <c r="M582" s="292" t="s">
        <v>1117</v>
      </c>
      <c r="N582" s="187" t="s">
        <v>1314</v>
      </c>
      <c r="O582" s="225"/>
      <c r="P582" s="192"/>
      <c r="Q582" s="14">
        <v>0</v>
      </c>
      <c r="R582" s="226">
        <f t="shared" si="114"/>
        <v>0</v>
      </c>
      <c r="S582" s="227"/>
      <c r="T582" s="228"/>
      <c r="U582" s="228"/>
      <c r="V582" s="229"/>
      <c r="W582" s="60">
        <v>0</v>
      </c>
      <c r="X582" s="192">
        <f t="shared" si="113"/>
        <v>0</v>
      </c>
      <c r="Y582" s="143"/>
      <c r="Z582" s="86">
        <v>2014</v>
      </c>
      <c r="AA582" s="60" t="s">
        <v>992</v>
      </c>
    </row>
    <row r="583" spans="2:28" s="145" customFormat="1" ht="48" customHeight="1" x14ac:dyDescent="0.25">
      <c r="B583" s="105" t="s">
        <v>1184</v>
      </c>
      <c r="C583" s="224" t="s">
        <v>2</v>
      </c>
      <c r="D583" s="56" t="s">
        <v>452</v>
      </c>
      <c r="E583" s="56" t="s">
        <v>453</v>
      </c>
      <c r="F583" s="56" t="s">
        <v>453</v>
      </c>
      <c r="G583" s="56" t="s">
        <v>1204</v>
      </c>
      <c r="H583" s="56" t="s">
        <v>3</v>
      </c>
      <c r="I583" s="215">
        <v>100</v>
      </c>
      <c r="J583" s="16" t="s">
        <v>116</v>
      </c>
      <c r="K583" s="108" t="s">
        <v>467</v>
      </c>
      <c r="L583" s="187"/>
      <c r="M583" s="292" t="s">
        <v>1117</v>
      </c>
      <c r="N583" s="187" t="s">
        <v>1314</v>
      </c>
      <c r="O583" s="225"/>
      <c r="P583" s="192"/>
      <c r="Q583" s="14">
        <v>0</v>
      </c>
      <c r="R583" s="226">
        <f t="shared" si="114"/>
        <v>0</v>
      </c>
      <c r="S583" s="227"/>
      <c r="T583" s="228"/>
      <c r="U583" s="228"/>
      <c r="V583" s="229"/>
      <c r="W583" s="60">
        <v>0</v>
      </c>
      <c r="X583" s="192">
        <f t="shared" si="113"/>
        <v>0</v>
      </c>
      <c r="Y583" s="143"/>
      <c r="Z583" s="86">
        <v>2014</v>
      </c>
      <c r="AA583" s="60" t="s">
        <v>992</v>
      </c>
    </row>
    <row r="584" spans="2:28" s="145" customFormat="1" ht="48" customHeight="1" x14ac:dyDescent="0.25">
      <c r="B584" s="105" t="s">
        <v>1185</v>
      </c>
      <c r="C584" s="224" t="s">
        <v>2</v>
      </c>
      <c r="D584" s="56" t="s">
        <v>452</v>
      </c>
      <c r="E584" s="56" t="s">
        <v>453</v>
      </c>
      <c r="F584" s="56" t="s">
        <v>453</v>
      </c>
      <c r="G584" s="56" t="s">
        <v>1205</v>
      </c>
      <c r="H584" s="56" t="s">
        <v>3</v>
      </c>
      <c r="I584" s="215">
        <v>100</v>
      </c>
      <c r="J584" s="16" t="s">
        <v>116</v>
      </c>
      <c r="K584" s="108" t="s">
        <v>467</v>
      </c>
      <c r="L584" s="187"/>
      <c r="M584" s="292" t="s">
        <v>1117</v>
      </c>
      <c r="N584" s="187" t="s">
        <v>1314</v>
      </c>
      <c r="O584" s="225"/>
      <c r="P584" s="192"/>
      <c r="Q584" s="14">
        <v>0</v>
      </c>
      <c r="R584" s="226">
        <f t="shared" si="114"/>
        <v>0</v>
      </c>
      <c r="S584" s="227"/>
      <c r="T584" s="228"/>
      <c r="U584" s="228"/>
      <c r="V584" s="229"/>
      <c r="W584" s="60">
        <v>0</v>
      </c>
      <c r="X584" s="192">
        <f t="shared" si="113"/>
        <v>0</v>
      </c>
      <c r="Y584" s="143"/>
      <c r="Z584" s="86">
        <v>2014</v>
      </c>
      <c r="AA584" s="60" t="s">
        <v>992</v>
      </c>
    </row>
    <row r="585" spans="2:28" s="145" customFormat="1" ht="48" customHeight="1" x14ac:dyDescent="0.25">
      <c r="B585" s="105" t="s">
        <v>1186</v>
      </c>
      <c r="C585" s="224" t="s">
        <v>2</v>
      </c>
      <c r="D585" s="56" t="s">
        <v>452</v>
      </c>
      <c r="E585" s="56" t="s">
        <v>453</v>
      </c>
      <c r="F585" s="56" t="s">
        <v>453</v>
      </c>
      <c r="G585" s="56" t="s">
        <v>1206</v>
      </c>
      <c r="H585" s="56" t="s">
        <v>3</v>
      </c>
      <c r="I585" s="215">
        <v>100</v>
      </c>
      <c r="J585" s="16" t="s">
        <v>116</v>
      </c>
      <c r="K585" s="108" t="s">
        <v>1217</v>
      </c>
      <c r="L585" s="187"/>
      <c r="M585" s="292" t="s">
        <v>1117</v>
      </c>
      <c r="N585" s="187" t="s">
        <v>1314</v>
      </c>
      <c r="O585" s="225"/>
      <c r="P585" s="192"/>
      <c r="Q585" s="14">
        <v>0</v>
      </c>
      <c r="R585" s="226">
        <f t="shared" si="114"/>
        <v>0</v>
      </c>
      <c r="S585" s="227"/>
      <c r="T585" s="228"/>
      <c r="U585" s="228"/>
      <c r="V585" s="229"/>
      <c r="W585" s="60">
        <v>0</v>
      </c>
      <c r="X585" s="192">
        <f t="shared" si="113"/>
        <v>0</v>
      </c>
      <c r="Y585" s="143"/>
      <c r="Z585" s="86">
        <v>2014</v>
      </c>
      <c r="AA585" s="60" t="s">
        <v>992</v>
      </c>
    </row>
    <row r="586" spans="2:28" s="145" customFormat="1" ht="48" customHeight="1" x14ac:dyDescent="0.25">
      <c r="B586" s="105" t="s">
        <v>1187</v>
      </c>
      <c r="C586" s="224" t="s">
        <v>2</v>
      </c>
      <c r="D586" s="56" t="s">
        <v>1207</v>
      </c>
      <c r="E586" s="56" t="s">
        <v>1208</v>
      </c>
      <c r="F586" s="56" t="s">
        <v>1209</v>
      </c>
      <c r="G586" s="56" t="s">
        <v>596</v>
      </c>
      <c r="H586" s="56" t="s">
        <v>3</v>
      </c>
      <c r="I586" s="215">
        <v>100</v>
      </c>
      <c r="J586" s="16" t="s">
        <v>116</v>
      </c>
      <c r="K586" s="108" t="s">
        <v>1085</v>
      </c>
      <c r="L586" s="187"/>
      <c r="M586" s="292" t="s">
        <v>1117</v>
      </c>
      <c r="N586" s="187" t="s">
        <v>1314</v>
      </c>
      <c r="O586" s="225"/>
      <c r="P586" s="192"/>
      <c r="Q586" s="14">
        <v>0</v>
      </c>
      <c r="R586" s="226">
        <f t="shared" si="114"/>
        <v>0</v>
      </c>
      <c r="S586" s="227"/>
      <c r="T586" s="228"/>
      <c r="U586" s="228"/>
      <c r="V586" s="229"/>
      <c r="W586" s="60">
        <v>0</v>
      </c>
      <c r="X586" s="192">
        <f t="shared" si="113"/>
        <v>0</v>
      </c>
      <c r="Y586" s="143"/>
      <c r="Z586" s="86">
        <v>2014</v>
      </c>
      <c r="AA586" s="60" t="s">
        <v>992</v>
      </c>
    </row>
    <row r="587" spans="2:28" s="145" customFormat="1" ht="48" customHeight="1" x14ac:dyDescent="0.25">
      <c r="B587" s="105" t="s">
        <v>1188</v>
      </c>
      <c r="C587" s="224" t="s">
        <v>2</v>
      </c>
      <c r="D587" s="56" t="s">
        <v>1207</v>
      </c>
      <c r="E587" s="56" t="s">
        <v>1208</v>
      </c>
      <c r="F587" s="56" t="s">
        <v>1209</v>
      </c>
      <c r="G587" s="56" t="s">
        <v>597</v>
      </c>
      <c r="H587" s="56" t="s">
        <v>3</v>
      </c>
      <c r="I587" s="215">
        <v>100</v>
      </c>
      <c r="J587" s="16" t="s">
        <v>116</v>
      </c>
      <c r="K587" s="108" t="s">
        <v>467</v>
      </c>
      <c r="L587" s="187"/>
      <c r="M587" s="292" t="s">
        <v>1117</v>
      </c>
      <c r="N587" s="187" t="s">
        <v>1314</v>
      </c>
      <c r="O587" s="225"/>
      <c r="P587" s="192"/>
      <c r="Q587" s="14">
        <v>0</v>
      </c>
      <c r="R587" s="226">
        <f t="shared" si="114"/>
        <v>0</v>
      </c>
      <c r="S587" s="227"/>
      <c r="T587" s="228"/>
      <c r="U587" s="228"/>
      <c r="V587" s="229"/>
      <c r="W587" s="60">
        <v>0</v>
      </c>
      <c r="X587" s="192">
        <f t="shared" si="113"/>
        <v>0</v>
      </c>
      <c r="Y587" s="143"/>
      <c r="Z587" s="86">
        <v>2014</v>
      </c>
      <c r="AA587" s="60" t="s">
        <v>992</v>
      </c>
    </row>
    <row r="588" spans="2:28" s="145" customFormat="1" ht="48" customHeight="1" x14ac:dyDescent="0.25">
      <c r="B588" s="105" t="s">
        <v>1189</v>
      </c>
      <c r="C588" s="224" t="s">
        <v>2</v>
      </c>
      <c r="D588" s="56" t="s">
        <v>1210</v>
      </c>
      <c r="E588" s="56" t="s">
        <v>1211</v>
      </c>
      <c r="F588" s="56" t="s">
        <v>1212</v>
      </c>
      <c r="G588" s="56" t="s">
        <v>601</v>
      </c>
      <c r="H588" s="56" t="s">
        <v>3</v>
      </c>
      <c r="I588" s="215">
        <v>100</v>
      </c>
      <c r="J588" s="16" t="s">
        <v>116</v>
      </c>
      <c r="K588" s="108" t="s">
        <v>1085</v>
      </c>
      <c r="L588" s="187"/>
      <c r="M588" s="292" t="s">
        <v>1117</v>
      </c>
      <c r="N588" s="187" t="s">
        <v>1314</v>
      </c>
      <c r="O588" s="225"/>
      <c r="P588" s="192"/>
      <c r="Q588" s="14">
        <v>0</v>
      </c>
      <c r="R588" s="226">
        <f t="shared" si="114"/>
        <v>0</v>
      </c>
      <c r="S588" s="227"/>
      <c r="T588" s="228"/>
      <c r="U588" s="228"/>
      <c r="V588" s="229"/>
      <c r="W588" s="60">
        <v>0</v>
      </c>
      <c r="X588" s="192">
        <f t="shared" si="113"/>
        <v>0</v>
      </c>
      <c r="Y588" s="143"/>
      <c r="Z588" s="86">
        <v>2014</v>
      </c>
      <c r="AA588" s="60" t="s">
        <v>992</v>
      </c>
    </row>
    <row r="589" spans="2:28" s="145" customFormat="1" ht="48" customHeight="1" x14ac:dyDescent="0.25">
      <c r="B589" s="105" t="s">
        <v>1190</v>
      </c>
      <c r="C589" s="224" t="s">
        <v>2</v>
      </c>
      <c r="D589" s="56" t="s">
        <v>1210</v>
      </c>
      <c r="E589" s="56" t="s">
        <v>1211</v>
      </c>
      <c r="F589" s="56" t="s">
        <v>1212</v>
      </c>
      <c r="G589" s="56" t="s">
        <v>602</v>
      </c>
      <c r="H589" s="56" t="s">
        <v>3</v>
      </c>
      <c r="I589" s="215">
        <v>100</v>
      </c>
      <c r="J589" s="16" t="s">
        <v>116</v>
      </c>
      <c r="K589" s="108" t="s">
        <v>467</v>
      </c>
      <c r="L589" s="187"/>
      <c r="M589" s="292" t="s">
        <v>1117</v>
      </c>
      <c r="N589" s="187" t="s">
        <v>1314</v>
      </c>
      <c r="O589" s="225"/>
      <c r="P589" s="192"/>
      <c r="Q589" s="14">
        <v>0</v>
      </c>
      <c r="R589" s="226">
        <f t="shared" si="114"/>
        <v>0</v>
      </c>
      <c r="S589" s="227"/>
      <c r="T589" s="228"/>
      <c r="U589" s="228"/>
      <c r="V589" s="229"/>
      <c r="W589" s="60">
        <v>0</v>
      </c>
      <c r="X589" s="192">
        <f t="shared" si="113"/>
        <v>0</v>
      </c>
      <c r="Y589" s="143"/>
      <c r="Z589" s="86">
        <v>2014</v>
      </c>
      <c r="AA589" s="60" t="s">
        <v>992</v>
      </c>
    </row>
    <row r="590" spans="2:28" s="145" customFormat="1" ht="48" customHeight="1" x14ac:dyDescent="0.25">
      <c r="B590" s="105" t="s">
        <v>1191</v>
      </c>
      <c r="C590" s="224" t="s">
        <v>2</v>
      </c>
      <c r="D590" s="56" t="s">
        <v>1210</v>
      </c>
      <c r="E590" s="56" t="s">
        <v>1211</v>
      </c>
      <c r="F590" s="56" t="s">
        <v>1212</v>
      </c>
      <c r="G590" s="56" t="s">
        <v>1213</v>
      </c>
      <c r="H590" s="56" t="s">
        <v>3</v>
      </c>
      <c r="I590" s="215">
        <v>100</v>
      </c>
      <c r="J590" s="16" t="s">
        <v>116</v>
      </c>
      <c r="K590" s="108" t="s">
        <v>1085</v>
      </c>
      <c r="L590" s="187"/>
      <c r="M590" s="292" t="s">
        <v>1117</v>
      </c>
      <c r="N590" s="187" t="s">
        <v>1314</v>
      </c>
      <c r="O590" s="225"/>
      <c r="P590" s="192"/>
      <c r="Q590" s="14">
        <v>0</v>
      </c>
      <c r="R590" s="226">
        <f t="shared" si="114"/>
        <v>0</v>
      </c>
      <c r="S590" s="227"/>
      <c r="T590" s="228"/>
      <c r="U590" s="228"/>
      <c r="V590" s="229"/>
      <c r="W590" s="60">
        <v>0</v>
      </c>
      <c r="X590" s="192">
        <f t="shared" si="113"/>
        <v>0</v>
      </c>
      <c r="Y590" s="143"/>
      <c r="Z590" s="86">
        <v>2014</v>
      </c>
      <c r="AA590" s="60" t="s">
        <v>992</v>
      </c>
    </row>
    <row r="591" spans="2:28" s="145" customFormat="1" ht="48" customHeight="1" x14ac:dyDescent="0.25">
      <c r="B591" s="105" t="s">
        <v>1192</v>
      </c>
      <c r="C591" s="224" t="s">
        <v>2</v>
      </c>
      <c r="D591" s="56" t="s">
        <v>1210</v>
      </c>
      <c r="E591" s="56" t="s">
        <v>1211</v>
      </c>
      <c r="F591" s="56" t="s">
        <v>1212</v>
      </c>
      <c r="G591" s="56" t="s">
        <v>1214</v>
      </c>
      <c r="H591" s="56" t="s">
        <v>3</v>
      </c>
      <c r="I591" s="215">
        <v>100</v>
      </c>
      <c r="J591" s="16" t="s">
        <v>116</v>
      </c>
      <c r="K591" s="108" t="s">
        <v>467</v>
      </c>
      <c r="L591" s="187"/>
      <c r="M591" s="292" t="s">
        <v>1117</v>
      </c>
      <c r="N591" s="187" t="s">
        <v>1314</v>
      </c>
      <c r="O591" s="225"/>
      <c r="P591" s="192"/>
      <c r="Q591" s="14">
        <v>0</v>
      </c>
      <c r="R591" s="226">
        <f t="shared" si="114"/>
        <v>0</v>
      </c>
      <c r="S591" s="227"/>
      <c r="T591" s="228"/>
      <c r="U591" s="228"/>
      <c r="V591" s="229"/>
      <c r="W591" s="60">
        <v>0</v>
      </c>
      <c r="X591" s="192">
        <f t="shared" si="113"/>
        <v>0</v>
      </c>
      <c r="Y591" s="143"/>
      <c r="Z591" s="86">
        <v>2014</v>
      </c>
      <c r="AA591" s="60" t="s">
        <v>992</v>
      </c>
    </row>
    <row r="592" spans="2:28" s="125" customFormat="1" ht="48" customHeight="1" x14ac:dyDescent="0.25">
      <c r="B592" s="105" t="s">
        <v>1218</v>
      </c>
      <c r="C592" s="213" t="s">
        <v>2</v>
      </c>
      <c r="D592" s="219" t="s">
        <v>542</v>
      </c>
      <c r="E592" s="220" t="s">
        <v>543</v>
      </c>
      <c r="F592" s="220" t="s">
        <v>544</v>
      </c>
      <c r="G592" s="196" t="s">
        <v>1219</v>
      </c>
      <c r="H592" s="56" t="s">
        <v>95</v>
      </c>
      <c r="I592" s="215">
        <v>100</v>
      </c>
      <c r="J592" s="182" t="s">
        <v>1239</v>
      </c>
      <c r="K592" s="221" t="s">
        <v>702</v>
      </c>
      <c r="L592" s="185"/>
      <c r="M592" s="292" t="s">
        <v>1117</v>
      </c>
      <c r="N592" s="185" t="s">
        <v>1314</v>
      </c>
      <c r="O592" s="193"/>
      <c r="P592" s="216">
        <v>0</v>
      </c>
      <c r="Q592" s="218">
        <v>0</v>
      </c>
      <c r="R592" s="218"/>
      <c r="S592" s="119"/>
      <c r="T592" s="211"/>
      <c r="U592" s="228"/>
      <c r="V592" s="191"/>
      <c r="W592" s="60">
        <v>0</v>
      </c>
      <c r="X592" s="192">
        <f t="shared" si="113"/>
        <v>0</v>
      </c>
      <c r="Y592" s="143"/>
      <c r="Z592" s="86">
        <v>2014</v>
      </c>
      <c r="AA592" s="60" t="s">
        <v>992</v>
      </c>
      <c r="AB592" s="145"/>
    </row>
    <row r="593" spans="2:28" s="125" customFormat="1" ht="48" customHeight="1" x14ac:dyDescent="0.25">
      <c r="B593" s="105" t="s">
        <v>1220</v>
      </c>
      <c r="C593" s="213" t="s">
        <v>2</v>
      </c>
      <c r="D593" s="200" t="s">
        <v>741</v>
      </c>
      <c r="E593" s="200" t="s">
        <v>742</v>
      </c>
      <c r="F593" s="200" t="s">
        <v>742</v>
      </c>
      <c r="G593" s="200" t="s">
        <v>1221</v>
      </c>
      <c r="H593" s="56" t="s">
        <v>95</v>
      </c>
      <c r="I593" s="215">
        <v>0</v>
      </c>
      <c r="J593" s="182" t="s">
        <v>1012</v>
      </c>
      <c r="K593" s="221" t="s">
        <v>419</v>
      </c>
      <c r="L593" s="185"/>
      <c r="M593" s="289" t="s">
        <v>58</v>
      </c>
      <c r="N593" s="185" t="s">
        <v>1314</v>
      </c>
      <c r="O593" s="193"/>
      <c r="P593" s="216">
        <v>551000</v>
      </c>
      <c r="Q593" s="218">
        <v>1322400</v>
      </c>
      <c r="R593" s="218">
        <v>1322400</v>
      </c>
      <c r="S593" s="218">
        <v>1322400</v>
      </c>
      <c r="T593" s="218">
        <v>1322400</v>
      </c>
      <c r="U593" s="14"/>
      <c r="V593" s="191"/>
      <c r="W593" s="60">
        <v>5840600</v>
      </c>
      <c r="X593" s="192">
        <f t="shared" si="113"/>
        <v>6541472.0000000009</v>
      </c>
      <c r="Y593" s="143"/>
      <c r="Z593" s="86">
        <v>2014</v>
      </c>
      <c r="AA593" s="194"/>
      <c r="AB593" s="145"/>
    </row>
    <row r="594" spans="2:28" s="125" customFormat="1" ht="48" customHeight="1" x14ac:dyDescent="0.25">
      <c r="B594" s="105" t="s">
        <v>1222</v>
      </c>
      <c r="C594" s="213" t="s">
        <v>2</v>
      </c>
      <c r="D594" s="200" t="s">
        <v>1223</v>
      </c>
      <c r="E594" s="200" t="s">
        <v>1067</v>
      </c>
      <c r="F594" s="200" t="s">
        <v>1224</v>
      </c>
      <c r="G594" s="200" t="s">
        <v>1225</v>
      </c>
      <c r="H594" s="56" t="s">
        <v>615</v>
      </c>
      <c r="I594" s="215">
        <v>100</v>
      </c>
      <c r="J594" s="16" t="s">
        <v>116</v>
      </c>
      <c r="K594" s="221" t="s">
        <v>1226</v>
      </c>
      <c r="L594" s="185"/>
      <c r="M594" s="292" t="s">
        <v>1227</v>
      </c>
      <c r="N594" s="185" t="s">
        <v>1314</v>
      </c>
      <c r="O594" s="193"/>
      <c r="P594" s="211">
        <v>66000</v>
      </c>
      <c r="Q594" s="211">
        <v>157000</v>
      </c>
      <c r="R594" s="211">
        <v>157000</v>
      </c>
      <c r="S594" s="211">
        <v>157000</v>
      </c>
      <c r="T594" s="211">
        <v>157000</v>
      </c>
      <c r="U594" s="228"/>
      <c r="V594" s="191"/>
      <c r="W594" s="60">
        <v>694000</v>
      </c>
      <c r="X594" s="192">
        <f t="shared" si="113"/>
        <v>777280.00000000012</v>
      </c>
      <c r="Y594" s="143"/>
      <c r="Z594" s="86">
        <v>2014</v>
      </c>
      <c r="AA594" s="194"/>
      <c r="AB594" s="145"/>
    </row>
    <row r="595" spans="2:28" s="125" customFormat="1" ht="48" customHeight="1" x14ac:dyDescent="0.25">
      <c r="B595" s="105" t="s">
        <v>1228</v>
      </c>
      <c r="C595" s="213" t="s">
        <v>2</v>
      </c>
      <c r="D595" s="222" t="s">
        <v>1230</v>
      </c>
      <c r="E595" s="222" t="s">
        <v>1231</v>
      </c>
      <c r="F595" s="222" t="s">
        <v>1232</v>
      </c>
      <c r="G595" s="222" t="s">
        <v>1233</v>
      </c>
      <c r="H595" s="56" t="s">
        <v>95</v>
      </c>
      <c r="I595" s="215">
        <v>0</v>
      </c>
      <c r="J595" s="182" t="s">
        <v>1017</v>
      </c>
      <c r="K595" s="222" t="s">
        <v>1235</v>
      </c>
      <c r="L595" s="185"/>
      <c r="M595" s="292" t="s">
        <v>1117</v>
      </c>
      <c r="N595" s="185" t="s">
        <v>1314</v>
      </c>
      <c r="O595" s="223">
        <v>143815438.12</v>
      </c>
      <c r="P595" s="223">
        <v>304394853.95999998</v>
      </c>
      <c r="Q595" s="223">
        <v>304394853.95999998</v>
      </c>
      <c r="R595" s="223">
        <v>304394853.95999998</v>
      </c>
      <c r="S595" s="144"/>
      <c r="T595" s="218"/>
      <c r="U595" s="14"/>
      <c r="V595" s="191"/>
      <c r="W595" s="60">
        <v>1057000000</v>
      </c>
      <c r="X595" s="192">
        <f t="shared" ref="X595:X598" si="115">W595*1.12</f>
        <v>1183840000</v>
      </c>
      <c r="Y595" s="143"/>
      <c r="Z595" s="86">
        <v>2012</v>
      </c>
      <c r="AA595" s="194"/>
      <c r="AB595" s="145"/>
    </row>
    <row r="596" spans="2:28" s="125" customFormat="1" ht="48" customHeight="1" x14ac:dyDescent="0.25">
      <c r="B596" s="105" t="s">
        <v>1229</v>
      </c>
      <c r="C596" s="213" t="s">
        <v>2</v>
      </c>
      <c r="D596" s="222" t="s">
        <v>1230</v>
      </c>
      <c r="E596" s="222" t="s">
        <v>1231</v>
      </c>
      <c r="F596" s="222" t="s">
        <v>1232</v>
      </c>
      <c r="G596" s="222" t="s">
        <v>1234</v>
      </c>
      <c r="H596" s="56" t="s">
        <v>95</v>
      </c>
      <c r="I596" s="215">
        <v>0</v>
      </c>
      <c r="J596" s="182" t="s">
        <v>1017</v>
      </c>
      <c r="K596" s="222" t="s">
        <v>1235</v>
      </c>
      <c r="L596" s="185"/>
      <c r="M596" s="292" t="s">
        <v>1117</v>
      </c>
      <c r="N596" s="185" t="s">
        <v>1314</v>
      </c>
      <c r="O596" s="223">
        <v>362554125.69999999</v>
      </c>
      <c r="P596" s="223">
        <v>231481958.09999999</v>
      </c>
      <c r="Q596" s="223">
        <v>231481958.09999999</v>
      </c>
      <c r="R596" s="223">
        <v>231481958.09999999</v>
      </c>
      <c r="S596" s="144"/>
      <c r="T596" s="211"/>
      <c r="U596" s="228"/>
      <c r="V596" s="191"/>
      <c r="W596" s="60">
        <v>1057000000</v>
      </c>
      <c r="X596" s="192">
        <f t="shared" si="115"/>
        <v>1183840000</v>
      </c>
      <c r="Y596" s="143"/>
      <c r="Z596" s="86">
        <v>2012</v>
      </c>
      <c r="AA596" s="194"/>
      <c r="AB596" s="145"/>
    </row>
    <row r="597" spans="2:28" s="125" customFormat="1" ht="48" customHeight="1" x14ac:dyDescent="0.25">
      <c r="B597" s="105" t="s">
        <v>1237</v>
      </c>
      <c r="C597" s="213" t="s">
        <v>2</v>
      </c>
      <c r="D597" s="181" t="s">
        <v>531</v>
      </c>
      <c r="E597" s="181" t="s">
        <v>532</v>
      </c>
      <c r="F597" s="181" t="s">
        <v>980</v>
      </c>
      <c r="G597" s="181" t="s">
        <v>1238</v>
      </c>
      <c r="H597" s="56" t="s">
        <v>95</v>
      </c>
      <c r="I597" s="215">
        <v>100</v>
      </c>
      <c r="J597" s="182" t="s">
        <v>1013</v>
      </c>
      <c r="K597" s="108" t="s">
        <v>1085</v>
      </c>
      <c r="L597" s="185"/>
      <c r="M597" s="292" t="s">
        <v>1117</v>
      </c>
      <c r="N597" s="185" t="s">
        <v>1314</v>
      </c>
      <c r="O597" s="223"/>
      <c r="P597" s="223">
        <v>4500</v>
      </c>
      <c r="Q597" s="223">
        <v>10800</v>
      </c>
      <c r="R597" s="223"/>
      <c r="S597" s="144"/>
      <c r="T597" s="211"/>
      <c r="U597" s="228"/>
      <c r="V597" s="191"/>
      <c r="W597" s="60">
        <v>15300</v>
      </c>
      <c r="X597" s="192">
        <f t="shared" si="115"/>
        <v>17136</v>
      </c>
      <c r="Y597" s="143"/>
      <c r="Z597" s="86">
        <v>2014</v>
      </c>
      <c r="AA597" s="194"/>
      <c r="AB597" s="145"/>
    </row>
    <row r="598" spans="2:28" s="125" customFormat="1" ht="48" customHeight="1" x14ac:dyDescent="0.25">
      <c r="B598" s="105" t="s">
        <v>1240</v>
      </c>
      <c r="C598" s="213" t="s">
        <v>2</v>
      </c>
      <c r="D598" s="187" t="s">
        <v>293</v>
      </c>
      <c r="E598" s="187" t="s">
        <v>294</v>
      </c>
      <c r="F598" s="187" t="s">
        <v>294</v>
      </c>
      <c r="G598" s="187" t="s">
        <v>1241</v>
      </c>
      <c r="H598" s="56" t="s">
        <v>95</v>
      </c>
      <c r="I598" s="215">
        <v>0</v>
      </c>
      <c r="J598" s="182" t="s">
        <v>1014</v>
      </c>
      <c r="K598" s="108" t="s">
        <v>483</v>
      </c>
      <c r="L598" s="185"/>
      <c r="M598" s="292" t="s">
        <v>1117</v>
      </c>
      <c r="N598" s="185" t="s">
        <v>1314</v>
      </c>
      <c r="O598" s="230"/>
      <c r="P598" s="192">
        <v>0</v>
      </c>
      <c r="Q598" s="192">
        <v>0</v>
      </c>
      <c r="R598" s="192">
        <v>0</v>
      </c>
      <c r="S598" s="230"/>
      <c r="T598" s="230"/>
      <c r="U598" s="317"/>
      <c r="V598" s="230"/>
      <c r="W598" s="60">
        <v>0</v>
      </c>
      <c r="X598" s="192">
        <f t="shared" si="115"/>
        <v>0</v>
      </c>
      <c r="Y598" s="143"/>
      <c r="Z598" s="86">
        <v>2014</v>
      </c>
      <c r="AA598" s="86" t="s">
        <v>1882</v>
      </c>
      <c r="AB598" s="145"/>
    </row>
    <row r="599" spans="2:28" s="125" customFormat="1" ht="48" customHeight="1" x14ac:dyDescent="0.25">
      <c r="B599" s="105" t="s">
        <v>1881</v>
      </c>
      <c r="C599" s="213" t="s">
        <v>2</v>
      </c>
      <c r="D599" s="187" t="s">
        <v>293</v>
      </c>
      <c r="E599" s="187" t="s">
        <v>294</v>
      </c>
      <c r="F599" s="187" t="s">
        <v>294</v>
      </c>
      <c r="G599" s="187" t="s">
        <v>1241</v>
      </c>
      <c r="H599" s="56" t="s">
        <v>95</v>
      </c>
      <c r="I599" s="215">
        <v>0</v>
      </c>
      <c r="J599" s="182" t="s">
        <v>1014</v>
      </c>
      <c r="K599" s="108" t="s">
        <v>483</v>
      </c>
      <c r="L599" s="185"/>
      <c r="M599" s="292" t="s">
        <v>1117</v>
      </c>
      <c r="N599" s="185" t="s">
        <v>1314</v>
      </c>
      <c r="O599" s="230"/>
      <c r="P599" s="192">
        <v>271209167</v>
      </c>
      <c r="Q599" s="192">
        <v>241209167</v>
      </c>
      <c r="R599" s="192">
        <v>301209166</v>
      </c>
      <c r="S599" s="230"/>
      <c r="T599" s="230"/>
      <c r="U599" s="317"/>
      <c r="V599" s="230"/>
      <c r="W599" s="60">
        <v>813627500</v>
      </c>
      <c r="X599" s="192">
        <f t="shared" ref="X599:X601" si="116">W599*1.12</f>
        <v>911262800.00000012</v>
      </c>
      <c r="Y599" s="143"/>
      <c r="Z599" s="86">
        <v>2014</v>
      </c>
      <c r="AA599" s="86"/>
      <c r="AB599" s="145"/>
    </row>
    <row r="600" spans="2:28" s="125" customFormat="1" ht="48" customHeight="1" x14ac:dyDescent="0.25">
      <c r="B600" s="105" t="s">
        <v>1242</v>
      </c>
      <c r="C600" s="213" t="s">
        <v>2</v>
      </c>
      <c r="D600" s="105" t="s">
        <v>293</v>
      </c>
      <c r="E600" s="105" t="s">
        <v>294</v>
      </c>
      <c r="F600" s="105" t="s">
        <v>294</v>
      </c>
      <c r="G600" s="105" t="s">
        <v>1243</v>
      </c>
      <c r="H600" s="56" t="s">
        <v>95</v>
      </c>
      <c r="I600" s="215">
        <v>0</v>
      </c>
      <c r="J600" s="182" t="s">
        <v>1013</v>
      </c>
      <c r="K600" s="108" t="s">
        <v>442</v>
      </c>
      <c r="L600" s="185"/>
      <c r="M600" s="292" t="s">
        <v>1117</v>
      </c>
      <c r="N600" s="185" t="s">
        <v>1314</v>
      </c>
      <c r="O600" s="230"/>
      <c r="P600" s="119">
        <v>0</v>
      </c>
      <c r="Q600" s="119">
        <v>0</v>
      </c>
      <c r="R600" s="119">
        <v>0</v>
      </c>
      <c r="S600" s="230"/>
      <c r="T600" s="230"/>
      <c r="U600" s="317"/>
      <c r="V600" s="230"/>
      <c r="W600" s="60">
        <v>0</v>
      </c>
      <c r="X600" s="192">
        <f t="shared" si="116"/>
        <v>0</v>
      </c>
      <c r="Y600" s="143"/>
      <c r="Z600" s="86">
        <v>2014</v>
      </c>
      <c r="AA600" s="86" t="s">
        <v>2241</v>
      </c>
      <c r="AB600" s="145"/>
    </row>
    <row r="601" spans="2:28" s="125" customFormat="1" ht="48" customHeight="1" x14ac:dyDescent="0.25">
      <c r="B601" s="105" t="s">
        <v>2240</v>
      </c>
      <c r="C601" s="213" t="s">
        <v>2</v>
      </c>
      <c r="D601" s="105" t="s">
        <v>293</v>
      </c>
      <c r="E601" s="105" t="s">
        <v>294</v>
      </c>
      <c r="F601" s="105" t="s">
        <v>294</v>
      </c>
      <c r="G601" s="105" t="s">
        <v>1243</v>
      </c>
      <c r="H601" s="56" t="s">
        <v>95</v>
      </c>
      <c r="I601" s="215">
        <v>0</v>
      </c>
      <c r="J601" s="182" t="s">
        <v>1013</v>
      </c>
      <c r="K601" s="108" t="s">
        <v>442</v>
      </c>
      <c r="L601" s="185"/>
      <c r="M601" s="292" t="s">
        <v>1117</v>
      </c>
      <c r="N601" s="185" t="s">
        <v>1314</v>
      </c>
      <c r="O601" s="230"/>
      <c r="P601" s="119">
        <v>0</v>
      </c>
      <c r="Q601" s="119">
        <v>0</v>
      </c>
      <c r="R601" s="119">
        <v>0</v>
      </c>
      <c r="S601" s="230"/>
      <c r="T601" s="230"/>
      <c r="U601" s="317"/>
      <c r="V601" s="230"/>
      <c r="W601" s="60">
        <v>0</v>
      </c>
      <c r="X601" s="192">
        <f t="shared" si="116"/>
        <v>0</v>
      </c>
      <c r="Y601" s="143"/>
      <c r="Z601" s="86">
        <v>2014</v>
      </c>
      <c r="AA601" s="86" t="s">
        <v>2269</v>
      </c>
      <c r="AB601" s="145"/>
    </row>
    <row r="602" spans="2:28" s="145" customFormat="1" ht="48" customHeight="1" x14ac:dyDescent="0.25">
      <c r="B602" s="105" t="s">
        <v>2258</v>
      </c>
      <c r="C602" s="224" t="s">
        <v>2</v>
      </c>
      <c r="D602" s="105" t="s">
        <v>293</v>
      </c>
      <c r="E602" s="105" t="s">
        <v>294</v>
      </c>
      <c r="F602" s="105" t="s">
        <v>294</v>
      </c>
      <c r="G602" s="105" t="s">
        <v>1243</v>
      </c>
      <c r="H602" s="56" t="s">
        <v>95</v>
      </c>
      <c r="I602" s="215">
        <v>0</v>
      </c>
      <c r="J602" s="56" t="s">
        <v>1013</v>
      </c>
      <c r="K602" s="108" t="s">
        <v>442</v>
      </c>
      <c r="L602" s="187"/>
      <c r="M602" s="292" t="s">
        <v>1117</v>
      </c>
      <c r="N602" s="187" t="s">
        <v>1314</v>
      </c>
      <c r="O602" s="372"/>
      <c r="P602" s="227">
        <v>2040000</v>
      </c>
      <c r="Q602" s="227">
        <v>8655246</v>
      </c>
      <c r="R602" s="227">
        <v>2040000</v>
      </c>
      <c r="S602" s="317"/>
      <c r="T602" s="317"/>
      <c r="U602" s="317"/>
      <c r="V602" s="317"/>
      <c r="W602" s="60">
        <f>P602+Q602+R602</f>
        <v>12735246</v>
      </c>
      <c r="X602" s="192">
        <f>W602*1.12</f>
        <v>14263475.520000001</v>
      </c>
      <c r="Y602" s="143"/>
      <c r="Z602" s="86">
        <v>2014</v>
      </c>
      <c r="AA602" s="362"/>
    </row>
    <row r="603" spans="2:28" s="145" customFormat="1" ht="48" customHeight="1" x14ac:dyDescent="0.25">
      <c r="B603" s="105" t="s">
        <v>1244</v>
      </c>
      <c r="C603" s="224" t="s">
        <v>2</v>
      </c>
      <c r="D603" s="56" t="s">
        <v>293</v>
      </c>
      <c r="E603" s="56" t="s">
        <v>294</v>
      </c>
      <c r="F603" s="56" t="s">
        <v>294</v>
      </c>
      <c r="G603" s="56" t="s">
        <v>1241</v>
      </c>
      <c r="H603" s="56" t="s">
        <v>95</v>
      </c>
      <c r="I603" s="215">
        <v>0</v>
      </c>
      <c r="J603" s="56" t="s">
        <v>1014</v>
      </c>
      <c r="K603" s="108" t="s">
        <v>1245</v>
      </c>
      <c r="L603" s="187"/>
      <c r="M603" s="292" t="s">
        <v>1117</v>
      </c>
      <c r="N603" s="187" t="s">
        <v>1314</v>
      </c>
      <c r="O603" s="317"/>
      <c r="P603" s="60">
        <v>0</v>
      </c>
      <c r="Q603" s="60">
        <v>0</v>
      </c>
      <c r="R603" s="60">
        <v>0</v>
      </c>
      <c r="S603" s="317"/>
      <c r="T603" s="317"/>
      <c r="U603" s="317"/>
      <c r="V603" s="317"/>
      <c r="W603" s="60">
        <v>0</v>
      </c>
      <c r="X603" s="192">
        <f t="shared" ref="X603" si="117">W603*1.12</f>
        <v>0</v>
      </c>
      <c r="Y603" s="143"/>
      <c r="Z603" s="86">
        <v>2014</v>
      </c>
      <c r="AA603" s="382" t="s">
        <v>2675</v>
      </c>
    </row>
    <row r="604" spans="2:28" s="145" customFormat="1" ht="48" customHeight="1" x14ac:dyDescent="0.25">
      <c r="B604" s="105" t="s">
        <v>2674</v>
      </c>
      <c r="C604" s="224" t="s">
        <v>2</v>
      </c>
      <c r="D604" s="56" t="s">
        <v>293</v>
      </c>
      <c r="E604" s="56" t="s">
        <v>294</v>
      </c>
      <c r="F604" s="56" t="s">
        <v>294</v>
      </c>
      <c r="G604" s="56" t="s">
        <v>1241</v>
      </c>
      <c r="H604" s="56" t="s">
        <v>95</v>
      </c>
      <c r="I604" s="215">
        <v>0</v>
      </c>
      <c r="J604" s="56" t="s">
        <v>1014</v>
      </c>
      <c r="K604" s="108" t="s">
        <v>1245</v>
      </c>
      <c r="L604" s="187"/>
      <c r="M604" s="292" t="s">
        <v>1117</v>
      </c>
      <c r="N604" s="187" t="s">
        <v>1314</v>
      </c>
      <c r="O604" s="317"/>
      <c r="P604" s="60">
        <v>187992500</v>
      </c>
      <c r="Q604" s="60">
        <v>70992500</v>
      </c>
      <c r="R604" s="60"/>
      <c r="S604" s="317"/>
      <c r="T604" s="317"/>
      <c r="U604" s="317"/>
      <c r="V604" s="317"/>
      <c r="W604" s="60">
        <f>P604+Q604</f>
        <v>258985000</v>
      </c>
      <c r="X604" s="192">
        <f t="shared" ref="X604" si="118">W604*1.12</f>
        <v>290063200</v>
      </c>
      <c r="Y604" s="143"/>
      <c r="Z604" s="86">
        <v>2014</v>
      </c>
      <c r="AA604" s="362"/>
    </row>
    <row r="605" spans="2:28" s="125" customFormat="1" ht="48" customHeight="1" x14ac:dyDescent="0.25">
      <c r="B605" s="105" t="s">
        <v>1246</v>
      </c>
      <c r="C605" s="213" t="s">
        <v>2</v>
      </c>
      <c r="D605" s="187" t="s">
        <v>572</v>
      </c>
      <c r="E605" s="187" t="s">
        <v>573</v>
      </c>
      <c r="F605" s="187" t="s">
        <v>573</v>
      </c>
      <c r="G605" s="187" t="s">
        <v>1247</v>
      </c>
      <c r="H605" s="56" t="s">
        <v>95</v>
      </c>
      <c r="I605" s="215">
        <v>0</v>
      </c>
      <c r="J605" s="182" t="s">
        <v>1014</v>
      </c>
      <c r="K605" s="108" t="s">
        <v>1245</v>
      </c>
      <c r="L605" s="185"/>
      <c r="M605" s="292" t="s">
        <v>1117</v>
      </c>
      <c r="N605" s="185" t="s">
        <v>1314</v>
      </c>
      <c r="O605" s="230"/>
      <c r="P605" s="198">
        <v>48894385</v>
      </c>
      <c r="Q605" s="237">
        <v>146683150</v>
      </c>
      <c r="R605" s="237">
        <v>146683150</v>
      </c>
      <c r="S605" s="230"/>
      <c r="T605" s="230"/>
      <c r="U605" s="317"/>
      <c r="V605" s="230"/>
      <c r="W605" s="60">
        <v>342260685</v>
      </c>
      <c r="X605" s="192">
        <f t="shared" ref="X605" si="119">W605*1.12</f>
        <v>383331967.20000005</v>
      </c>
      <c r="Y605" s="143"/>
      <c r="Z605" s="86">
        <v>2014</v>
      </c>
      <c r="AA605" s="194"/>
      <c r="AB605" s="145"/>
    </row>
    <row r="606" spans="2:28" s="125" customFormat="1" ht="48" customHeight="1" x14ac:dyDescent="0.25">
      <c r="B606" s="105" t="s">
        <v>1248</v>
      </c>
      <c r="C606" s="213" t="s">
        <v>2</v>
      </c>
      <c r="D606" s="233" t="s">
        <v>410</v>
      </c>
      <c r="E606" s="233" t="s">
        <v>411</v>
      </c>
      <c r="F606" s="234" t="s">
        <v>411</v>
      </c>
      <c r="G606" s="234" t="s">
        <v>1249</v>
      </c>
      <c r="H606" s="56" t="s">
        <v>95</v>
      </c>
      <c r="I606" s="215">
        <v>0</v>
      </c>
      <c r="J606" s="182" t="s">
        <v>1014</v>
      </c>
      <c r="K606" s="108" t="s">
        <v>579</v>
      </c>
      <c r="L606" s="185"/>
      <c r="M606" s="292" t="s">
        <v>1117</v>
      </c>
      <c r="N606" s="185" t="s">
        <v>1314</v>
      </c>
      <c r="O606" s="230"/>
      <c r="P606" s="198">
        <v>840000</v>
      </c>
      <c r="Q606" s="237">
        <v>1683528</v>
      </c>
      <c r="R606" s="237">
        <v>1683528</v>
      </c>
      <c r="S606" s="230"/>
      <c r="T606" s="230"/>
      <c r="U606" s="317"/>
      <c r="V606" s="230"/>
      <c r="W606" s="60">
        <v>4207056</v>
      </c>
      <c r="X606" s="192">
        <f t="shared" ref="X606:X609" si="120">W606*1.12</f>
        <v>4711902.7200000007</v>
      </c>
      <c r="Y606" s="143"/>
      <c r="Z606" s="86">
        <v>2014</v>
      </c>
      <c r="AA606" s="194"/>
      <c r="AB606" s="145"/>
    </row>
    <row r="607" spans="2:28" s="125" customFormat="1" ht="48" customHeight="1" x14ac:dyDescent="0.25">
      <c r="B607" s="105" t="s">
        <v>1250</v>
      </c>
      <c r="C607" s="213" t="s">
        <v>2</v>
      </c>
      <c r="D607" s="235" t="s">
        <v>410</v>
      </c>
      <c r="E607" s="235" t="s">
        <v>411</v>
      </c>
      <c r="F607" s="236" t="s">
        <v>411</v>
      </c>
      <c r="G607" s="236" t="s">
        <v>1251</v>
      </c>
      <c r="H607" s="56" t="s">
        <v>95</v>
      </c>
      <c r="I607" s="215">
        <v>0</v>
      </c>
      <c r="J607" s="182" t="s">
        <v>1014</v>
      </c>
      <c r="K607" s="108" t="s">
        <v>1252</v>
      </c>
      <c r="L607" s="185"/>
      <c r="M607" s="292" t="s">
        <v>1117</v>
      </c>
      <c r="N607" s="185" t="s">
        <v>1314</v>
      </c>
      <c r="O607" s="230"/>
      <c r="P607" s="197">
        <v>6649500</v>
      </c>
      <c r="Q607" s="197">
        <v>6649500</v>
      </c>
      <c r="R607" s="237"/>
      <c r="S607" s="230"/>
      <c r="T607" s="230"/>
      <c r="U607" s="317"/>
      <c r="V607" s="230"/>
      <c r="W607" s="60">
        <v>13299000</v>
      </c>
      <c r="X607" s="192">
        <f t="shared" si="120"/>
        <v>14894880.000000002</v>
      </c>
      <c r="Y607" s="143"/>
      <c r="Z607" s="86">
        <v>2014</v>
      </c>
      <c r="AA607" s="194"/>
      <c r="AB607" s="145"/>
    </row>
    <row r="608" spans="2:28" s="125" customFormat="1" ht="48" customHeight="1" x14ac:dyDescent="0.25">
      <c r="B608" s="105" t="s">
        <v>1253</v>
      </c>
      <c r="C608" s="213" t="s">
        <v>2</v>
      </c>
      <c r="D608" s="235" t="s">
        <v>410</v>
      </c>
      <c r="E608" s="235" t="s">
        <v>411</v>
      </c>
      <c r="F608" s="236" t="s">
        <v>411</v>
      </c>
      <c r="G608" s="236" t="s">
        <v>1254</v>
      </c>
      <c r="H608" s="56" t="s">
        <v>95</v>
      </c>
      <c r="I608" s="215">
        <v>0</v>
      </c>
      <c r="J608" s="182" t="s">
        <v>500</v>
      </c>
      <c r="K608" s="108" t="s">
        <v>1255</v>
      </c>
      <c r="L608" s="185"/>
      <c r="M608" s="292" t="s">
        <v>1117</v>
      </c>
      <c r="N608" s="185" t="s">
        <v>1314</v>
      </c>
      <c r="O608" s="230"/>
      <c r="P608" s="197">
        <v>3876500</v>
      </c>
      <c r="Q608" s="197">
        <v>5814750</v>
      </c>
      <c r="R608" s="197">
        <v>5814750</v>
      </c>
      <c r="S608" s="230"/>
      <c r="T608" s="230"/>
      <c r="U608" s="317"/>
      <c r="V608" s="230"/>
      <c r="W608" s="60">
        <v>15506000</v>
      </c>
      <c r="X608" s="192">
        <f t="shared" si="120"/>
        <v>17366720</v>
      </c>
      <c r="Y608" s="143"/>
      <c r="Z608" s="86">
        <v>2014</v>
      </c>
      <c r="AA608" s="194"/>
      <c r="AB608" s="145"/>
    </row>
    <row r="609" spans="2:28" s="125" customFormat="1" ht="48" customHeight="1" x14ac:dyDescent="0.25">
      <c r="B609" s="105" t="s">
        <v>1258</v>
      </c>
      <c r="C609" s="213" t="s">
        <v>2</v>
      </c>
      <c r="D609" s="182" t="s">
        <v>537</v>
      </c>
      <c r="E609" s="182" t="s">
        <v>538</v>
      </c>
      <c r="F609" s="182" t="s">
        <v>538</v>
      </c>
      <c r="G609" s="182" t="s">
        <v>1257</v>
      </c>
      <c r="H609" s="182" t="s">
        <v>3</v>
      </c>
      <c r="I609" s="182">
        <v>100</v>
      </c>
      <c r="J609" s="182" t="s">
        <v>1014</v>
      </c>
      <c r="K609" s="182" t="s">
        <v>338</v>
      </c>
      <c r="L609" s="182"/>
      <c r="M609" s="56" t="s">
        <v>706</v>
      </c>
      <c r="N609" s="182" t="s">
        <v>1314</v>
      </c>
      <c r="O609" s="230"/>
      <c r="P609" s="197">
        <v>7944343.6500000004</v>
      </c>
      <c r="Q609" s="197">
        <v>31777374.600000001</v>
      </c>
      <c r="R609" s="197">
        <v>31777374.600000001</v>
      </c>
      <c r="S609" s="230"/>
      <c r="T609" s="230"/>
      <c r="U609" s="317"/>
      <c r="V609" s="230"/>
      <c r="W609" s="60">
        <v>71499092.849999994</v>
      </c>
      <c r="X609" s="192">
        <f t="shared" si="120"/>
        <v>80078983.991999999</v>
      </c>
      <c r="Y609" s="143"/>
      <c r="Z609" s="86">
        <v>2014</v>
      </c>
      <c r="AA609" s="194"/>
      <c r="AB609" s="145"/>
    </row>
    <row r="610" spans="2:28" s="125" customFormat="1" ht="48" customHeight="1" x14ac:dyDescent="0.25">
      <c r="B610" s="105" t="s">
        <v>1259</v>
      </c>
      <c r="C610" s="213" t="s">
        <v>2</v>
      </c>
      <c r="D610" s="235" t="s">
        <v>410</v>
      </c>
      <c r="E610" s="235" t="s">
        <v>411</v>
      </c>
      <c r="F610" s="236" t="s">
        <v>411</v>
      </c>
      <c r="G610" s="236" t="s">
        <v>1260</v>
      </c>
      <c r="H610" s="182" t="s">
        <v>95</v>
      </c>
      <c r="I610" s="182">
        <v>0</v>
      </c>
      <c r="J610" s="182" t="s">
        <v>1014</v>
      </c>
      <c r="K610" s="238" t="s">
        <v>1261</v>
      </c>
      <c r="L610" s="182"/>
      <c r="M610" s="292" t="s">
        <v>1117</v>
      </c>
      <c r="N610" s="182" t="s">
        <v>1314</v>
      </c>
      <c r="O610" s="230"/>
      <c r="P610" s="197">
        <v>9532325</v>
      </c>
      <c r="Q610" s="197">
        <v>14298487.5</v>
      </c>
      <c r="R610" s="197">
        <v>14298487.5</v>
      </c>
      <c r="S610" s="230"/>
      <c r="T610" s="230"/>
      <c r="U610" s="317"/>
      <c r="V610" s="230"/>
      <c r="W610" s="60">
        <v>38129300</v>
      </c>
      <c r="X610" s="192">
        <f t="shared" ref="X610:X644" si="121">W610*1.12</f>
        <v>42704816.000000007</v>
      </c>
      <c r="Y610" s="143"/>
      <c r="Z610" s="86">
        <v>2014</v>
      </c>
      <c r="AA610" s="194"/>
      <c r="AB610" s="145"/>
    </row>
    <row r="611" spans="2:28" s="125" customFormat="1" ht="48" customHeight="1" x14ac:dyDescent="0.25">
      <c r="B611" s="105" t="s">
        <v>1262</v>
      </c>
      <c r="C611" s="213" t="s">
        <v>2</v>
      </c>
      <c r="D611" s="187" t="s">
        <v>293</v>
      </c>
      <c r="E611" s="187" t="s">
        <v>294</v>
      </c>
      <c r="F611" s="187" t="s">
        <v>294</v>
      </c>
      <c r="G611" s="187" t="s">
        <v>1263</v>
      </c>
      <c r="H611" s="182" t="s">
        <v>95</v>
      </c>
      <c r="I611" s="182">
        <v>0</v>
      </c>
      <c r="J611" s="182" t="s">
        <v>1014</v>
      </c>
      <c r="K611" s="238" t="s">
        <v>1264</v>
      </c>
      <c r="L611" s="182"/>
      <c r="M611" s="292" t="s">
        <v>1117</v>
      </c>
      <c r="N611" s="182" t="s">
        <v>1314</v>
      </c>
      <c r="O611" s="230"/>
      <c r="P611" s="197">
        <v>0</v>
      </c>
      <c r="Q611" s="197">
        <v>0</v>
      </c>
      <c r="R611" s="197">
        <v>0</v>
      </c>
      <c r="S611" s="197"/>
      <c r="T611" s="230"/>
      <c r="U611" s="317"/>
      <c r="V611" s="230"/>
      <c r="W611" s="60">
        <v>0</v>
      </c>
      <c r="X611" s="192">
        <f t="shared" si="121"/>
        <v>0</v>
      </c>
      <c r="Y611" s="143"/>
      <c r="Z611" s="86">
        <v>2014</v>
      </c>
      <c r="AA611" s="86" t="s">
        <v>1878</v>
      </c>
      <c r="AB611" s="145"/>
    </row>
    <row r="612" spans="2:28" s="125" customFormat="1" ht="48" customHeight="1" x14ac:dyDescent="0.25">
      <c r="B612" s="105" t="s">
        <v>1877</v>
      </c>
      <c r="C612" s="213" t="s">
        <v>2</v>
      </c>
      <c r="D612" s="187" t="s">
        <v>293</v>
      </c>
      <c r="E612" s="187" t="s">
        <v>294</v>
      </c>
      <c r="F612" s="187" t="s">
        <v>294</v>
      </c>
      <c r="G612" s="187" t="s">
        <v>1263</v>
      </c>
      <c r="H612" s="182" t="s">
        <v>95</v>
      </c>
      <c r="I612" s="182">
        <v>0</v>
      </c>
      <c r="J612" s="182" t="s">
        <v>1014</v>
      </c>
      <c r="K612" s="238" t="s">
        <v>1264</v>
      </c>
      <c r="L612" s="182"/>
      <c r="M612" s="292" t="s">
        <v>1117</v>
      </c>
      <c r="N612" s="182" t="s">
        <v>1314</v>
      </c>
      <c r="O612" s="230"/>
      <c r="P612" s="197">
        <v>140994375</v>
      </c>
      <c r="Q612" s="197">
        <v>150000000</v>
      </c>
      <c r="R612" s="197">
        <v>272983125</v>
      </c>
      <c r="S612" s="197"/>
      <c r="T612" s="230"/>
      <c r="U612" s="317"/>
      <c r="V612" s="230"/>
      <c r="W612" s="60">
        <v>563977500</v>
      </c>
      <c r="X612" s="192">
        <f t="shared" ref="X612" si="122">W612*1.12</f>
        <v>631654800.00000012</v>
      </c>
      <c r="Y612" s="143"/>
      <c r="Z612" s="86">
        <v>2014</v>
      </c>
      <c r="AA612" s="86"/>
      <c r="AB612" s="145"/>
    </row>
    <row r="613" spans="2:28" s="125" customFormat="1" ht="48" customHeight="1" x14ac:dyDescent="0.25">
      <c r="B613" s="105" t="s">
        <v>1265</v>
      </c>
      <c r="C613" s="213" t="s">
        <v>2</v>
      </c>
      <c r="D613" s="200" t="s">
        <v>703</v>
      </c>
      <c r="E613" s="200" t="s">
        <v>704</v>
      </c>
      <c r="F613" s="200" t="s">
        <v>704</v>
      </c>
      <c r="G613" s="200" t="s">
        <v>1268</v>
      </c>
      <c r="H613" s="182" t="s">
        <v>615</v>
      </c>
      <c r="I613" s="182">
        <v>0</v>
      </c>
      <c r="J613" s="182" t="s">
        <v>1050</v>
      </c>
      <c r="K613" s="200" t="s">
        <v>1269</v>
      </c>
      <c r="L613" s="182"/>
      <c r="M613" s="293" t="s">
        <v>1271</v>
      </c>
      <c r="N613" s="182" t="s">
        <v>1314</v>
      </c>
      <c r="O613" s="230"/>
      <c r="P613" s="211">
        <f>48300+204250</f>
        <v>252550</v>
      </c>
      <c r="Q613" s="211">
        <f>193000+204250</f>
        <v>397250</v>
      </c>
      <c r="R613" s="197"/>
      <c r="S613" s="197"/>
      <c r="T613" s="230"/>
      <c r="U613" s="317"/>
      <c r="V613" s="192"/>
      <c r="W613" s="60">
        <v>649800</v>
      </c>
      <c r="X613" s="192">
        <f t="shared" si="121"/>
        <v>727776.00000000012</v>
      </c>
      <c r="Y613" s="143"/>
      <c r="Z613" s="86">
        <v>2014</v>
      </c>
      <c r="AA613" s="194"/>
      <c r="AB613" s="145"/>
    </row>
    <row r="614" spans="2:28" s="125" customFormat="1" ht="48" customHeight="1" x14ac:dyDescent="0.25">
      <c r="B614" s="105" t="s">
        <v>1266</v>
      </c>
      <c r="C614" s="213" t="s">
        <v>2</v>
      </c>
      <c r="D614" s="200" t="s">
        <v>703</v>
      </c>
      <c r="E614" s="200" t="s">
        <v>704</v>
      </c>
      <c r="F614" s="200" t="s">
        <v>704</v>
      </c>
      <c r="G614" s="200" t="s">
        <v>1268</v>
      </c>
      <c r="H614" s="182" t="s">
        <v>615</v>
      </c>
      <c r="I614" s="182">
        <v>0</v>
      </c>
      <c r="J614" s="182" t="s">
        <v>1050</v>
      </c>
      <c r="K614" s="200" t="s">
        <v>1270</v>
      </c>
      <c r="L614" s="182"/>
      <c r="M614" s="293" t="s">
        <v>1271</v>
      </c>
      <c r="N614" s="182" t="s">
        <v>1314</v>
      </c>
      <c r="O614" s="230"/>
      <c r="P614" s="211">
        <f>48300+204250</f>
        <v>252550</v>
      </c>
      <c r="Q614" s="211">
        <f>193000+204250</f>
        <v>397250</v>
      </c>
      <c r="R614" s="197"/>
      <c r="S614" s="197"/>
      <c r="T614" s="230"/>
      <c r="U614" s="317"/>
      <c r="V614" s="192"/>
      <c r="W614" s="60">
        <v>649800</v>
      </c>
      <c r="X614" s="192">
        <f t="shared" si="121"/>
        <v>727776.00000000012</v>
      </c>
      <c r="Y614" s="143"/>
      <c r="Z614" s="86">
        <v>2014</v>
      </c>
      <c r="AA614" s="194"/>
      <c r="AB614" s="145"/>
    </row>
    <row r="615" spans="2:28" s="125" customFormat="1" ht="48" customHeight="1" x14ac:dyDescent="0.25">
      <c r="B615" s="105" t="s">
        <v>1272</v>
      </c>
      <c r="C615" s="213" t="s">
        <v>2</v>
      </c>
      <c r="D615" s="181" t="s">
        <v>741</v>
      </c>
      <c r="E615" s="181" t="s">
        <v>742</v>
      </c>
      <c r="F615" s="181" t="s">
        <v>742</v>
      </c>
      <c r="G615" s="181" t="s">
        <v>1009</v>
      </c>
      <c r="H615" s="182" t="s">
        <v>95</v>
      </c>
      <c r="I615" s="182">
        <v>0</v>
      </c>
      <c r="J615" s="182" t="s">
        <v>1014</v>
      </c>
      <c r="K615" s="84" t="s">
        <v>1275</v>
      </c>
      <c r="L615" s="182"/>
      <c r="M615" s="292" t="s">
        <v>1117</v>
      </c>
      <c r="N615" s="182" t="s">
        <v>1314</v>
      </c>
      <c r="O615" s="230"/>
      <c r="P615" s="223">
        <v>1479630</v>
      </c>
      <c r="Q615" s="223">
        <v>5918520</v>
      </c>
      <c r="R615" s="223">
        <v>5918520</v>
      </c>
      <c r="S615" s="223">
        <v>5918520</v>
      </c>
      <c r="T615" s="230"/>
      <c r="U615" s="317"/>
      <c r="V615" s="192"/>
      <c r="W615" s="60">
        <v>19235190</v>
      </c>
      <c r="X615" s="192">
        <f t="shared" si="121"/>
        <v>21543412.800000001</v>
      </c>
      <c r="Y615" s="143"/>
      <c r="Z615" s="86">
        <v>2014</v>
      </c>
      <c r="AA615" s="194"/>
      <c r="AB615" s="145"/>
    </row>
    <row r="616" spans="2:28" s="125" customFormat="1" ht="48" customHeight="1" x14ac:dyDescent="0.25">
      <c r="B616" s="105" t="s">
        <v>1273</v>
      </c>
      <c r="C616" s="213" t="s">
        <v>2</v>
      </c>
      <c r="D616" s="181" t="s">
        <v>531</v>
      </c>
      <c r="E616" s="181" t="s">
        <v>532</v>
      </c>
      <c r="F616" s="181" t="s">
        <v>980</v>
      </c>
      <c r="G616" s="181" t="s">
        <v>1274</v>
      </c>
      <c r="H616" s="182" t="s">
        <v>95</v>
      </c>
      <c r="I616" s="182">
        <v>0</v>
      </c>
      <c r="J616" s="182" t="s">
        <v>1014</v>
      </c>
      <c r="K616" s="84" t="s">
        <v>1275</v>
      </c>
      <c r="L616" s="182"/>
      <c r="M616" s="292" t="s">
        <v>1117</v>
      </c>
      <c r="N616" s="182" t="s">
        <v>1314</v>
      </c>
      <c r="O616" s="230"/>
      <c r="P616" s="223">
        <v>5918.52</v>
      </c>
      <c r="Q616" s="223">
        <v>17755.560000000001</v>
      </c>
      <c r="R616" s="223">
        <v>17755.560000000001</v>
      </c>
      <c r="S616" s="223">
        <v>17755.560000000001</v>
      </c>
      <c r="T616" s="230"/>
      <c r="U616" s="317"/>
      <c r="V616" s="192"/>
      <c r="W616" s="60">
        <v>59185.2</v>
      </c>
      <c r="X616" s="192">
        <f t="shared" si="121"/>
        <v>66287.423999999999</v>
      </c>
      <c r="Y616" s="143"/>
      <c r="Z616" s="86">
        <v>2014</v>
      </c>
      <c r="AA616" s="194"/>
      <c r="AB616" s="145"/>
    </row>
    <row r="617" spans="2:28" s="125" customFormat="1" ht="48" customHeight="1" x14ac:dyDescent="0.25">
      <c r="B617" s="105" t="s">
        <v>1276</v>
      </c>
      <c r="C617" s="213" t="s">
        <v>2</v>
      </c>
      <c r="D617" s="187" t="s">
        <v>293</v>
      </c>
      <c r="E617" s="187" t="s">
        <v>294</v>
      </c>
      <c r="F617" s="187" t="s">
        <v>294</v>
      </c>
      <c r="G617" s="187" t="s">
        <v>1277</v>
      </c>
      <c r="H617" s="182" t="s">
        <v>95</v>
      </c>
      <c r="I617" s="182">
        <v>0</v>
      </c>
      <c r="J617" s="182" t="s">
        <v>500</v>
      </c>
      <c r="K617" s="187" t="s">
        <v>1278</v>
      </c>
      <c r="L617" s="182"/>
      <c r="M617" s="187" t="s">
        <v>1117</v>
      </c>
      <c r="N617" s="182" t="s">
        <v>1314</v>
      </c>
      <c r="O617" s="230"/>
      <c r="P617" s="239">
        <v>82289189.189189196</v>
      </c>
      <c r="Q617" s="239">
        <v>197494054.05405405</v>
      </c>
      <c r="R617" s="239">
        <v>197494054.05405405</v>
      </c>
      <c r="S617" s="239">
        <v>131662702.7027027</v>
      </c>
      <c r="T617" s="230"/>
      <c r="U617" s="317"/>
      <c r="V617" s="192"/>
      <c r="W617" s="60">
        <v>608940000</v>
      </c>
      <c r="X617" s="192">
        <f t="shared" si="121"/>
        <v>682012800.00000012</v>
      </c>
      <c r="Y617" s="143"/>
      <c r="Z617" s="86">
        <v>2014</v>
      </c>
      <c r="AA617" s="194"/>
      <c r="AB617" s="145"/>
    </row>
    <row r="618" spans="2:28" s="125" customFormat="1" ht="48" customHeight="1" x14ac:dyDescent="0.25">
      <c r="B618" s="105" t="s">
        <v>1280</v>
      </c>
      <c r="C618" s="213" t="s">
        <v>2</v>
      </c>
      <c r="D618" s="56" t="s">
        <v>1123</v>
      </c>
      <c r="E618" s="56" t="s">
        <v>1124</v>
      </c>
      <c r="F618" s="56" t="s">
        <v>1124</v>
      </c>
      <c r="G618" s="56" t="s">
        <v>1281</v>
      </c>
      <c r="H618" s="182" t="s">
        <v>95</v>
      </c>
      <c r="I618" s="182">
        <v>0</v>
      </c>
      <c r="J618" s="182" t="s">
        <v>1014</v>
      </c>
      <c r="K618" s="187" t="s">
        <v>1278</v>
      </c>
      <c r="L618" s="182"/>
      <c r="M618" s="187" t="s">
        <v>1117</v>
      </c>
      <c r="N618" s="182" t="s">
        <v>1314</v>
      </c>
      <c r="O618" s="230"/>
      <c r="P618" s="239">
        <v>800000</v>
      </c>
      <c r="Q618" s="239">
        <v>1600000</v>
      </c>
      <c r="R618" s="239">
        <v>1600000</v>
      </c>
      <c r="S618" s="239"/>
      <c r="T618" s="230"/>
      <c r="U618" s="317"/>
      <c r="V618" s="192"/>
      <c r="W618" s="60">
        <v>4000000</v>
      </c>
      <c r="X618" s="192">
        <f t="shared" si="121"/>
        <v>4480000</v>
      </c>
      <c r="Y618" s="143"/>
      <c r="Z618" s="86">
        <v>2014</v>
      </c>
      <c r="AA618" s="194"/>
      <c r="AB618" s="145"/>
    </row>
    <row r="619" spans="2:28" s="125" customFormat="1" ht="48" customHeight="1" x14ac:dyDescent="0.25">
      <c r="B619" s="105" t="s">
        <v>1282</v>
      </c>
      <c r="C619" s="213" t="s">
        <v>2</v>
      </c>
      <c r="D619" s="185" t="s">
        <v>487</v>
      </c>
      <c r="E619" s="185" t="s">
        <v>1283</v>
      </c>
      <c r="F619" s="185" t="s">
        <v>1284</v>
      </c>
      <c r="G619" s="185" t="s">
        <v>1285</v>
      </c>
      <c r="H619" s="182" t="s">
        <v>95</v>
      </c>
      <c r="I619" s="182">
        <v>0</v>
      </c>
      <c r="J619" s="182" t="s">
        <v>500</v>
      </c>
      <c r="K619" s="187" t="s">
        <v>1133</v>
      </c>
      <c r="L619" s="182"/>
      <c r="M619" s="187" t="s">
        <v>1117</v>
      </c>
      <c r="N619" s="182" t="s">
        <v>1314</v>
      </c>
      <c r="O619" s="230"/>
      <c r="P619" s="197">
        <v>0</v>
      </c>
      <c r="Q619" s="197">
        <v>0</v>
      </c>
      <c r="R619" s="197">
        <v>0</v>
      </c>
      <c r="S619" s="239"/>
      <c r="T619" s="230"/>
      <c r="U619" s="317"/>
      <c r="V619" s="192"/>
      <c r="W619" s="60">
        <v>0</v>
      </c>
      <c r="X619" s="192">
        <f t="shared" si="121"/>
        <v>0</v>
      </c>
      <c r="Y619" s="143"/>
      <c r="Z619" s="86">
        <v>2014</v>
      </c>
      <c r="AA619" s="241" t="s">
        <v>992</v>
      </c>
      <c r="AB619" s="145"/>
    </row>
    <row r="620" spans="2:28" s="125" customFormat="1" ht="48" customHeight="1" x14ac:dyDescent="0.25">
      <c r="B620" s="105" t="s">
        <v>1337</v>
      </c>
      <c r="C620" s="213" t="s">
        <v>2</v>
      </c>
      <c r="D620" s="185" t="s">
        <v>487</v>
      </c>
      <c r="E620" s="185" t="s">
        <v>1283</v>
      </c>
      <c r="F620" s="185" t="s">
        <v>1284</v>
      </c>
      <c r="G620" s="185" t="s">
        <v>1336</v>
      </c>
      <c r="H620" s="126" t="s">
        <v>95</v>
      </c>
      <c r="I620" s="126">
        <v>0</v>
      </c>
      <c r="J620" s="187" t="s">
        <v>500</v>
      </c>
      <c r="K620" s="187" t="s">
        <v>1133</v>
      </c>
      <c r="L620" s="187"/>
      <c r="M620" s="187" t="s">
        <v>1117</v>
      </c>
      <c r="N620" s="187" t="s">
        <v>1314</v>
      </c>
      <c r="O620" s="242"/>
      <c r="P620" s="197">
        <v>2250000</v>
      </c>
      <c r="Q620" s="197">
        <v>6000000</v>
      </c>
      <c r="R620" s="197">
        <v>6000000</v>
      </c>
      <c r="S620" s="197">
        <v>6000000</v>
      </c>
      <c r="T620" s="126"/>
      <c r="U620" s="126"/>
      <c r="V620" s="126"/>
      <c r="W620" s="60">
        <v>20250000</v>
      </c>
      <c r="X620" s="192">
        <f t="shared" ref="X620" si="123">W620*1.12</f>
        <v>22680000.000000004</v>
      </c>
      <c r="Y620" s="143"/>
      <c r="Z620" s="86">
        <v>2014</v>
      </c>
      <c r="AA620" s="194"/>
      <c r="AB620" s="145"/>
    </row>
    <row r="621" spans="2:28" s="125" customFormat="1" ht="48" customHeight="1" x14ac:dyDescent="0.25">
      <c r="B621" s="105" t="s">
        <v>1286</v>
      </c>
      <c r="C621" s="213" t="s">
        <v>2</v>
      </c>
      <c r="D621" s="187" t="s">
        <v>932</v>
      </c>
      <c r="E621" s="187" t="s">
        <v>411</v>
      </c>
      <c r="F621" s="187" t="s">
        <v>411</v>
      </c>
      <c r="G621" s="187" t="s">
        <v>1287</v>
      </c>
      <c r="H621" s="182" t="s">
        <v>95</v>
      </c>
      <c r="I621" s="182">
        <v>0</v>
      </c>
      <c r="J621" s="182" t="s">
        <v>500</v>
      </c>
      <c r="K621" s="187" t="s">
        <v>1132</v>
      </c>
      <c r="L621" s="230"/>
      <c r="M621" s="286" t="s">
        <v>1117</v>
      </c>
      <c r="N621" s="230" t="s">
        <v>1314</v>
      </c>
      <c r="O621" s="230"/>
      <c r="P621" s="240">
        <v>0</v>
      </c>
      <c r="Q621" s="240">
        <v>0</v>
      </c>
      <c r="R621" s="400"/>
      <c r="S621" s="230"/>
      <c r="T621" s="230"/>
      <c r="U621" s="317"/>
      <c r="V621" s="230"/>
      <c r="W621" s="60">
        <v>0</v>
      </c>
      <c r="X621" s="192">
        <f t="shared" si="121"/>
        <v>0</v>
      </c>
      <c r="Y621" s="143"/>
      <c r="Z621" s="86">
        <v>2014</v>
      </c>
      <c r="AA621" s="241" t="s">
        <v>992</v>
      </c>
      <c r="AB621" s="145"/>
    </row>
    <row r="622" spans="2:28" s="125" customFormat="1" ht="48" customHeight="1" x14ac:dyDescent="0.25">
      <c r="B622" s="105" t="s">
        <v>1288</v>
      </c>
      <c r="C622" s="213" t="s">
        <v>2</v>
      </c>
      <c r="D622" s="185" t="s">
        <v>452</v>
      </c>
      <c r="E622" s="185" t="s">
        <v>1290</v>
      </c>
      <c r="F622" s="185" t="s">
        <v>1290</v>
      </c>
      <c r="G622" s="185" t="s">
        <v>1291</v>
      </c>
      <c r="H622" s="182" t="s">
        <v>95</v>
      </c>
      <c r="I622" s="182">
        <v>0</v>
      </c>
      <c r="J622" s="182" t="s">
        <v>500</v>
      </c>
      <c r="K622" s="187" t="s">
        <v>1133</v>
      </c>
      <c r="L622" s="230"/>
      <c r="M622" s="286" t="s">
        <v>1117</v>
      </c>
      <c r="N622" s="230" t="s">
        <v>1314</v>
      </c>
      <c r="O622" s="230"/>
      <c r="P622" s="242">
        <v>1347500</v>
      </c>
      <c r="Q622" s="242">
        <v>4410000</v>
      </c>
      <c r="R622" s="400"/>
      <c r="S622" s="230"/>
      <c r="T622" s="230"/>
      <c r="U622" s="317"/>
      <c r="V622" s="230"/>
      <c r="W622" s="60">
        <v>5757500</v>
      </c>
      <c r="X622" s="192">
        <f t="shared" si="121"/>
        <v>6448400.0000000009</v>
      </c>
      <c r="Y622" s="143"/>
      <c r="Z622" s="86">
        <v>2014</v>
      </c>
      <c r="AA622" s="241"/>
      <c r="AB622" s="145"/>
    </row>
    <row r="623" spans="2:28" s="125" customFormat="1" ht="48" customHeight="1" x14ac:dyDescent="0.25">
      <c r="B623" s="105" t="s">
        <v>1289</v>
      </c>
      <c r="C623" s="213" t="s">
        <v>2</v>
      </c>
      <c r="D623" s="185" t="s">
        <v>452</v>
      </c>
      <c r="E623" s="185" t="s">
        <v>1290</v>
      </c>
      <c r="F623" s="185" t="s">
        <v>1290</v>
      </c>
      <c r="G623" s="185" t="s">
        <v>1292</v>
      </c>
      <c r="H623" s="182" t="s">
        <v>95</v>
      </c>
      <c r="I623" s="182">
        <v>0</v>
      </c>
      <c r="J623" s="182" t="s">
        <v>500</v>
      </c>
      <c r="K623" s="187" t="s">
        <v>1133</v>
      </c>
      <c r="L623" s="230"/>
      <c r="M623" s="286" t="s">
        <v>1117</v>
      </c>
      <c r="N623" s="230" t="s">
        <v>1314</v>
      </c>
      <c r="O623" s="230"/>
      <c r="P623" s="242">
        <v>675000</v>
      </c>
      <c r="Q623" s="242">
        <v>3591000</v>
      </c>
      <c r="R623" s="400"/>
      <c r="S623" s="230"/>
      <c r="T623" s="230"/>
      <c r="U623" s="317"/>
      <c r="V623" s="230"/>
      <c r="W623" s="60">
        <v>4266000</v>
      </c>
      <c r="X623" s="192">
        <f t="shared" si="121"/>
        <v>4777920</v>
      </c>
      <c r="Y623" s="143"/>
      <c r="Z623" s="86">
        <v>2014</v>
      </c>
      <c r="AA623" s="241"/>
      <c r="AB623" s="145"/>
    </row>
    <row r="624" spans="2:28" s="125" customFormat="1" ht="48" customHeight="1" x14ac:dyDescent="0.25">
      <c r="B624" s="105" t="s">
        <v>1295</v>
      </c>
      <c r="C624" s="213" t="s">
        <v>2</v>
      </c>
      <c r="D624" s="243" t="s">
        <v>1306</v>
      </c>
      <c r="E624" s="243" t="s">
        <v>1307</v>
      </c>
      <c r="F624" s="243" t="s">
        <v>1308</v>
      </c>
      <c r="G624" s="243" t="s">
        <v>1309</v>
      </c>
      <c r="H624" s="182" t="s">
        <v>95</v>
      </c>
      <c r="I624" s="182">
        <v>0</v>
      </c>
      <c r="J624" s="182" t="s">
        <v>1310</v>
      </c>
      <c r="K624" s="187" t="s">
        <v>1311</v>
      </c>
      <c r="L624" s="230"/>
      <c r="M624" s="286" t="s">
        <v>1117</v>
      </c>
      <c r="N624" s="230" t="s">
        <v>1314</v>
      </c>
      <c r="O624" s="230"/>
      <c r="P624" s="242">
        <v>138050</v>
      </c>
      <c r="Q624" s="242">
        <v>150600</v>
      </c>
      <c r="R624" s="400"/>
      <c r="S624" s="230"/>
      <c r="T624" s="230"/>
      <c r="U624" s="317"/>
      <c r="V624" s="230"/>
      <c r="W624" s="60">
        <v>288650</v>
      </c>
      <c r="X624" s="192">
        <f t="shared" si="121"/>
        <v>323288.00000000006</v>
      </c>
      <c r="Y624" s="143"/>
      <c r="Z624" s="86">
        <v>2013</v>
      </c>
      <c r="AA624" s="241"/>
      <c r="AB624" s="145"/>
    </row>
    <row r="625" spans="2:28" s="145" customFormat="1" ht="48" customHeight="1" x14ac:dyDescent="0.25">
      <c r="B625" s="105" t="s">
        <v>1296</v>
      </c>
      <c r="C625" s="224" t="s">
        <v>2</v>
      </c>
      <c r="D625" s="187" t="s">
        <v>293</v>
      </c>
      <c r="E625" s="187" t="s">
        <v>294</v>
      </c>
      <c r="F625" s="187" t="s">
        <v>294</v>
      </c>
      <c r="G625" s="187" t="s">
        <v>1312</v>
      </c>
      <c r="H625" s="126" t="s">
        <v>95</v>
      </c>
      <c r="I625" s="126">
        <v>0</v>
      </c>
      <c r="J625" s="187" t="s">
        <v>1020</v>
      </c>
      <c r="K625" s="187" t="s">
        <v>1313</v>
      </c>
      <c r="L625" s="187"/>
      <c r="M625" s="187" t="s">
        <v>1117</v>
      </c>
      <c r="N625" s="187" t="s">
        <v>1314</v>
      </c>
      <c r="O625" s="242">
        <v>53599968</v>
      </c>
      <c r="P625" s="242">
        <v>53599968</v>
      </c>
      <c r="Q625" s="242">
        <v>53599968</v>
      </c>
      <c r="R625" s="242">
        <v>53599968</v>
      </c>
      <c r="S625" s="126"/>
      <c r="T625" s="126"/>
      <c r="U625" s="126"/>
      <c r="V625" s="126"/>
      <c r="W625" s="60">
        <f>O625+P625+Q625+R625+S625+T625</f>
        <v>214399872</v>
      </c>
      <c r="X625" s="192">
        <f t="shared" ref="X625" si="124">W625*1.12</f>
        <v>240127856.64000002</v>
      </c>
      <c r="Y625" s="143"/>
      <c r="Z625" s="86">
        <v>2012</v>
      </c>
      <c r="AA625" s="275"/>
    </row>
    <row r="626" spans="2:28" s="145" customFormat="1" ht="48" customHeight="1" x14ac:dyDescent="0.25">
      <c r="B626" s="105" t="s">
        <v>1898</v>
      </c>
      <c r="C626" s="224" t="s">
        <v>2</v>
      </c>
      <c r="D626" s="187" t="s">
        <v>293</v>
      </c>
      <c r="E626" s="187" t="s">
        <v>294</v>
      </c>
      <c r="F626" s="187" t="s">
        <v>294</v>
      </c>
      <c r="G626" s="187" t="s">
        <v>1312</v>
      </c>
      <c r="H626" s="126" t="s">
        <v>95</v>
      </c>
      <c r="I626" s="126">
        <v>0</v>
      </c>
      <c r="J626" s="187" t="s">
        <v>1020</v>
      </c>
      <c r="K626" s="187" t="s">
        <v>1313</v>
      </c>
      <c r="L626" s="187"/>
      <c r="M626" s="187" t="s">
        <v>1117</v>
      </c>
      <c r="N626" s="187" t="s">
        <v>1314</v>
      </c>
      <c r="O626" s="242">
        <v>53599968</v>
      </c>
      <c r="P626" s="242">
        <v>53599968</v>
      </c>
      <c r="Q626" s="242">
        <v>103599968</v>
      </c>
      <c r="R626" s="242">
        <v>153599968</v>
      </c>
      <c r="S626" s="126"/>
      <c r="T626" s="126"/>
      <c r="U626" s="126"/>
      <c r="V626" s="126"/>
      <c r="W626" s="60">
        <f>O626+P626+Q626+R626+S626+T626</f>
        <v>364399872</v>
      </c>
      <c r="X626" s="192">
        <f t="shared" si="121"/>
        <v>408127856.64000005</v>
      </c>
      <c r="Y626" s="143"/>
      <c r="Z626" s="86">
        <v>2012</v>
      </c>
      <c r="AA626" s="275"/>
    </row>
    <row r="627" spans="2:28" s="125" customFormat="1" ht="48" customHeight="1" x14ac:dyDescent="0.25">
      <c r="B627" s="105" t="s">
        <v>1297</v>
      </c>
      <c r="C627" s="213" t="s">
        <v>2</v>
      </c>
      <c r="D627" s="187" t="s">
        <v>387</v>
      </c>
      <c r="E627" s="187" t="s">
        <v>382</v>
      </c>
      <c r="F627" s="187" t="s">
        <v>382</v>
      </c>
      <c r="G627" s="187" t="s">
        <v>1315</v>
      </c>
      <c r="H627" s="126" t="s">
        <v>95</v>
      </c>
      <c r="I627" s="126">
        <v>0</v>
      </c>
      <c r="J627" s="126" t="s">
        <v>1011</v>
      </c>
      <c r="K627" s="187" t="s">
        <v>1316</v>
      </c>
      <c r="L627" s="126"/>
      <c r="M627" s="187" t="s">
        <v>1117</v>
      </c>
      <c r="N627" s="187" t="s">
        <v>1314</v>
      </c>
      <c r="O627" s="242">
        <v>0</v>
      </c>
      <c r="P627" s="242">
        <v>0</v>
      </c>
      <c r="Q627" s="242">
        <v>0</v>
      </c>
      <c r="R627" s="242"/>
      <c r="S627" s="126"/>
      <c r="T627" s="126"/>
      <c r="U627" s="126"/>
      <c r="V627" s="126"/>
      <c r="W627" s="60">
        <v>0</v>
      </c>
      <c r="X627" s="192">
        <f t="shared" ref="X627" si="125">W627*1.12</f>
        <v>0</v>
      </c>
      <c r="Y627" s="143"/>
      <c r="Z627" s="86">
        <v>2012</v>
      </c>
      <c r="AA627" s="241" t="s">
        <v>2569</v>
      </c>
      <c r="AB627" s="145"/>
    </row>
    <row r="628" spans="2:28" s="145" customFormat="1" ht="48" customHeight="1" x14ac:dyDescent="0.25">
      <c r="B628" s="105" t="s">
        <v>2568</v>
      </c>
      <c r="C628" s="224" t="s">
        <v>2</v>
      </c>
      <c r="D628" s="187" t="s">
        <v>387</v>
      </c>
      <c r="E628" s="187" t="s">
        <v>382</v>
      </c>
      <c r="F628" s="187" t="s">
        <v>382</v>
      </c>
      <c r="G628" s="187" t="s">
        <v>1315</v>
      </c>
      <c r="H628" s="126" t="s">
        <v>95</v>
      </c>
      <c r="I628" s="126">
        <v>0</v>
      </c>
      <c r="J628" s="126" t="s">
        <v>1011</v>
      </c>
      <c r="K628" s="187" t="s">
        <v>1316</v>
      </c>
      <c r="L628" s="126"/>
      <c r="M628" s="187" t="s">
        <v>1117</v>
      </c>
      <c r="N628" s="187" t="s">
        <v>1314</v>
      </c>
      <c r="O628" s="242">
        <v>9395491.0399999991</v>
      </c>
      <c r="P628" s="242">
        <v>9395491.0399999991</v>
      </c>
      <c r="Q628" s="242">
        <v>18790982.079999998</v>
      </c>
      <c r="R628" s="242"/>
      <c r="S628" s="126"/>
      <c r="T628" s="126"/>
      <c r="U628" s="126"/>
      <c r="V628" s="126"/>
      <c r="W628" s="60">
        <f t="shared" ref="W628:W636" si="126">O628+P628+Q628+R628+S628+T628</f>
        <v>37581964.159999996</v>
      </c>
      <c r="X628" s="192">
        <f>W628*1.12</f>
        <v>42091799.859200001</v>
      </c>
      <c r="Y628" s="143"/>
      <c r="Z628" s="86">
        <v>2012</v>
      </c>
      <c r="AA628" s="275"/>
    </row>
    <row r="629" spans="2:28" s="125" customFormat="1" ht="48" customHeight="1" x14ac:dyDescent="0.25">
      <c r="B629" s="105" t="s">
        <v>1298</v>
      </c>
      <c r="C629" s="213" t="s">
        <v>2</v>
      </c>
      <c r="D629" s="187" t="s">
        <v>293</v>
      </c>
      <c r="E629" s="187" t="s">
        <v>294</v>
      </c>
      <c r="F629" s="187" t="s">
        <v>294</v>
      </c>
      <c r="G629" s="187" t="s">
        <v>1317</v>
      </c>
      <c r="H629" s="126" t="s">
        <v>95</v>
      </c>
      <c r="I629" s="126">
        <v>100</v>
      </c>
      <c r="J629" s="187" t="s">
        <v>1021</v>
      </c>
      <c r="K629" s="187" t="s">
        <v>1318</v>
      </c>
      <c r="L629" s="187"/>
      <c r="M629" s="187" t="s">
        <v>1117</v>
      </c>
      <c r="N629" s="187" t="s">
        <v>1314</v>
      </c>
      <c r="O629" s="242">
        <v>295189545.41999996</v>
      </c>
      <c r="P629" s="242">
        <v>295189545.41999996</v>
      </c>
      <c r="Q629" s="242"/>
      <c r="R629" s="242"/>
      <c r="S629" s="126"/>
      <c r="T629" s="126"/>
      <c r="U629" s="126"/>
      <c r="V629" s="126"/>
      <c r="W629" s="60">
        <f t="shared" si="126"/>
        <v>590379090.83999991</v>
      </c>
      <c r="X629" s="192">
        <f t="shared" si="121"/>
        <v>661224581.74080002</v>
      </c>
      <c r="Y629" s="143"/>
      <c r="Z629" s="86">
        <v>2012</v>
      </c>
      <c r="AA629" s="241"/>
      <c r="AB629" s="145"/>
    </row>
    <row r="630" spans="2:28" s="125" customFormat="1" ht="48" customHeight="1" x14ac:dyDescent="0.25">
      <c r="B630" s="105" t="s">
        <v>1299</v>
      </c>
      <c r="C630" s="213" t="s">
        <v>2</v>
      </c>
      <c r="D630" s="187" t="s">
        <v>410</v>
      </c>
      <c r="E630" s="187" t="s">
        <v>411</v>
      </c>
      <c r="F630" s="187" t="s">
        <v>411</v>
      </c>
      <c r="G630" s="236" t="s">
        <v>1319</v>
      </c>
      <c r="H630" s="126" t="s">
        <v>95</v>
      </c>
      <c r="I630" s="126">
        <v>0</v>
      </c>
      <c r="J630" s="187" t="s">
        <v>1041</v>
      </c>
      <c r="K630" s="187" t="s">
        <v>1320</v>
      </c>
      <c r="L630" s="187"/>
      <c r="M630" s="187" t="s">
        <v>1117</v>
      </c>
      <c r="N630" s="187" t="s">
        <v>1314</v>
      </c>
      <c r="O630" s="242">
        <v>18233104.640625</v>
      </c>
      <c r="P630" s="242">
        <v>18233104.640625</v>
      </c>
      <c r="Q630" s="242">
        <v>18233104.640625</v>
      </c>
      <c r="R630" s="242"/>
      <c r="S630" s="126"/>
      <c r="T630" s="126"/>
      <c r="U630" s="126"/>
      <c r="V630" s="126"/>
      <c r="W630" s="60">
        <f t="shared" si="126"/>
        <v>54699313.921875</v>
      </c>
      <c r="X630" s="192">
        <f t="shared" si="121"/>
        <v>61263231.592500009</v>
      </c>
      <c r="Y630" s="143"/>
      <c r="Z630" s="86">
        <v>2012</v>
      </c>
      <c r="AA630" s="241"/>
      <c r="AB630" s="145"/>
    </row>
    <row r="631" spans="2:28" s="125" customFormat="1" ht="48" customHeight="1" x14ac:dyDescent="0.25">
      <c r="B631" s="105" t="s">
        <v>1300</v>
      </c>
      <c r="C631" s="213" t="s">
        <v>2</v>
      </c>
      <c r="D631" s="187" t="s">
        <v>443</v>
      </c>
      <c r="E631" s="187" t="s">
        <v>444</v>
      </c>
      <c r="F631" s="187" t="s">
        <v>445</v>
      </c>
      <c r="G631" s="187" t="s">
        <v>1321</v>
      </c>
      <c r="H631" s="126" t="s">
        <v>95</v>
      </c>
      <c r="I631" s="126">
        <v>0</v>
      </c>
      <c r="J631" s="187" t="s">
        <v>1013</v>
      </c>
      <c r="K631" s="187" t="s">
        <v>1316</v>
      </c>
      <c r="L631" s="187"/>
      <c r="M631" s="187" t="s">
        <v>1117</v>
      </c>
      <c r="N631" s="187" t="s">
        <v>1314</v>
      </c>
      <c r="O631" s="242">
        <v>3386250</v>
      </c>
      <c r="P631" s="242">
        <v>3386250</v>
      </c>
      <c r="Q631" s="242">
        <v>3386250</v>
      </c>
      <c r="R631" s="242"/>
      <c r="S631" s="126"/>
      <c r="T631" s="126"/>
      <c r="U631" s="126"/>
      <c r="V631" s="126"/>
      <c r="W631" s="60">
        <f t="shared" si="126"/>
        <v>10158750</v>
      </c>
      <c r="X631" s="192">
        <f t="shared" si="121"/>
        <v>11377800.000000002</v>
      </c>
      <c r="Y631" s="143"/>
      <c r="Z631" s="86">
        <v>2012</v>
      </c>
      <c r="AA631" s="241"/>
      <c r="AB631" s="145"/>
    </row>
    <row r="632" spans="2:28" s="125" customFormat="1" ht="48" customHeight="1" x14ac:dyDescent="0.25">
      <c r="B632" s="105" t="s">
        <v>1301</v>
      </c>
      <c r="C632" s="213" t="s">
        <v>2</v>
      </c>
      <c r="D632" s="187" t="s">
        <v>293</v>
      </c>
      <c r="E632" s="187" t="s">
        <v>294</v>
      </c>
      <c r="F632" s="187" t="s">
        <v>294</v>
      </c>
      <c r="G632" s="187" t="s">
        <v>1322</v>
      </c>
      <c r="H632" s="126" t="s">
        <v>95</v>
      </c>
      <c r="I632" s="126">
        <v>0</v>
      </c>
      <c r="J632" s="187" t="s">
        <v>1021</v>
      </c>
      <c r="K632" s="187" t="s">
        <v>1316</v>
      </c>
      <c r="L632" s="187"/>
      <c r="M632" s="187" t="s">
        <v>1117</v>
      </c>
      <c r="N632" s="187" t="s">
        <v>1314</v>
      </c>
      <c r="O632" s="242">
        <v>42408333.333333336</v>
      </c>
      <c r="P632" s="242">
        <v>42408333.333333336</v>
      </c>
      <c r="Q632" s="242">
        <v>42408333.333333336</v>
      </c>
      <c r="R632" s="242"/>
      <c r="S632" s="126"/>
      <c r="T632" s="126"/>
      <c r="U632" s="126"/>
      <c r="V632" s="126"/>
      <c r="W632" s="60">
        <f t="shared" si="126"/>
        <v>127225000</v>
      </c>
      <c r="X632" s="192">
        <f t="shared" si="121"/>
        <v>142492000</v>
      </c>
      <c r="Y632" s="143"/>
      <c r="Z632" s="86">
        <v>2012</v>
      </c>
      <c r="AA632" s="241"/>
      <c r="AB632" s="145"/>
    </row>
    <row r="633" spans="2:28" s="125" customFormat="1" ht="48" customHeight="1" x14ac:dyDescent="0.25">
      <c r="B633" s="105" t="s">
        <v>1302</v>
      </c>
      <c r="C633" s="213" t="s">
        <v>2</v>
      </c>
      <c r="D633" s="187" t="s">
        <v>976</v>
      </c>
      <c r="E633" s="187" t="s">
        <v>977</v>
      </c>
      <c r="F633" s="187" t="s">
        <v>978</v>
      </c>
      <c r="G633" s="187" t="s">
        <v>1323</v>
      </c>
      <c r="H633" s="126" t="s">
        <v>95</v>
      </c>
      <c r="I633" s="126">
        <v>0</v>
      </c>
      <c r="J633" s="187" t="s">
        <v>1013</v>
      </c>
      <c r="K633" s="187" t="s">
        <v>1320</v>
      </c>
      <c r="L633" s="187"/>
      <c r="M633" s="187" t="s">
        <v>1117</v>
      </c>
      <c r="N633" s="187" t="s">
        <v>1314</v>
      </c>
      <c r="O633" s="242">
        <v>73482211.833333328</v>
      </c>
      <c r="P633" s="242">
        <v>73482211.833333328</v>
      </c>
      <c r="Q633" s="242">
        <v>73482211.833333328</v>
      </c>
      <c r="R633" s="242"/>
      <c r="S633" s="126"/>
      <c r="T633" s="126"/>
      <c r="U633" s="126"/>
      <c r="V633" s="126"/>
      <c r="W633" s="60">
        <f t="shared" si="126"/>
        <v>220446635.5</v>
      </c>
      <c r="X633" s="192">
        <f t="shared" si="121"/>
        <v>246900231.76000002</v>
      </c>
      <c r="Y633" s="143"/>
      <c r="Z633" s="86">
        <v>2012</v>
      </c>
      <c r="AA633" s="241"/>
      <c r="AB633" s="145"/>
    </row>
    <row r="634" spans="2:28" s="125" customFormat="1" ht="48" customHeight="1" x14ac:dyDescent="0.25">
      <c r="B634" s="105" t="s">
        <v>1303</v>
      </c>
      <c r="C634" s="213" t="s">
        <v>2</v>
      </c>
      <c r="D634" s="187" t="s">
        <v>410</v>
      </c>
      <c r="E634" s="187" t="s">
        <v>411</v>
      </c>
      <c r="F634" s="187" t="s">
        <v>411</v>
      </c>
      <c r="G634" s="236" t="s">
        <v>1324</v>
      </c>
      <c r="H634" s="126" t="s">
        <v>95</v>
      </c>
      <c r="I634" s="126">
        <v>0</v>
      </c>
      <c r="J634" s="187" t="s">
        <v>1022</v>
      </c>
      <c r="K634" s="187" t="s">
        <v>1325</v>
      </c>
      <c r="L634" s="187"/>
      <c r="M634" s="187" t="s">
        <v>1117</v>
      </c>
      <c r="N634" s="187" t="s">
        <v>1314</v>
      </c>
      <c r="O634" s="242">
        <v>2780729.1666666665</v>
      </c>
      <c r="P634" s="242">
        <v>2780729.1666666665</v>
      </c>
      <c r="Q634" s="242"/>
      <c r="R634" s="242"/>
      <c r="S634" s="126"/>
      <c r="T634" s="126"/>
      <c r="U634" s="126"/>
      <c r="V634" s="126"/>
      <c r="W634" s="60">
        <f t="shared" si="126"/>
        <v>5561458.333333333</v>
      </c>
      <c r="X634" s="192">
        <f t="shared" si="121"/>
        <v>6228833.333333334</v>
      </c>
      <c r="Y634" s="143"/>
      <c r="Z634" s="86">
        <v>2012</v>
      </c>
      <c r="AA634" s="241"/>
      <c r="AB634" s="145"/>
    </row>
    <row r="635" spans="2:28" s="125" customFormat="1" ht="48" customHeight="1" x14ac:dyDescent="0.25">
      <c r="B635" s="105" t="s">
        <v>1304</v>
      </c>
      <c r="C635" s="213" t="s">
        <v>2</v>
      </c>
      <c r="D635" s="187" t="s">
        <v>293</v>
      </c>
      <c r="E635" s="187" t="s">
        <v>294</v>
      </c>
      <c r="F635" s="187" t="s">
        <v>294</v>
      </c>
      <c r="G635" s="187" t="s">
        <v>1326</v>
      </c>
      <c r="H635" s="126" t="s">
        <v>95</v>
      </c>
      <c r="I635" s="126">
        <v>0</v>
      </c>
      <c r="J635" s="187" t="s">
        <v>503</v>
      </c>
      <c r="K635" s="187" t="s">
        <v>1327</v>
      </c>
      <c r="L635" s="187"/>
      <c r="M635" s="187" t="s">
        <v>1117</v>
      </c>
      <c r="N635" s="187" t="s">
        <v>1314</v>
      </c>
      <c r="O635" s="242">
        <v>32750000</v>
      </c>
      <c r="P635" s="242">
        <v>32750000</v>
      </c>
      <c r="Q635" s="242">
        <v>32750000</v>
      </c>
      <c r="R635" s="242"/>
      <c r="S635" s="126"/>
      <c r="T635" s="126"/>
      <c r="U635" s="126"/>
      <c r="V635" s="126"/>
      <c r="W635" s="60">
        <f t="shared" si="126"/>
        <v>98250000</v>
      </c>
      <c r="X635" s="192">
        <f t="shared" si="121"/>
        <v>110040000.00000001</v>
      </c>
      <c r="Y635" s="143"/>
      <c r="Z635" s="86">
        <v>2012</v>
      </c>
      <c r="AA635" s="241"/>
      <c r="AB635" s="145"/>
    </row>
    <row r="636" spans="2:28" s="125" customFormat="1" ht="48" customHeight="1" x14ac:dyDescent="0.25">
      <c r="B636" s="105" t="s">
        <v>1305</v>
      </c>
      <c r="C636" s="213" t="s">
        <v>2</v>
      </c>
      <c r="D636" s="187" t="s">
        <v>443</v>
      </c>
      <c r="E636" s="187" t="s">
        <v>444</v>
      </c>
      <c r="F636" s="187" t="s">
        <v>445</v>
      </c>
      <c r="G636" s="187" t="s">
        <v>1328</v>
      </c>
      <c r="H636" s="126" t="s">
        <v>95</v>
      </c>
      <c r="I636" s="126">
        <v>0</v>
      </c>
      <c r="J636" s="187" t="s">
        <v>1041</v>
      </c>
      <c r="K636" s="187" t="s">
        <v>1320</v>
      </c>
      <c r="L636" s="187"/>
      <c r="M636" s="187" t="s">
        <v>1117</v>
      </c>
      <c r="N636" s="187" t="s">
        <v>1314</v>
      </c>
      <c r="O636" s="242">
        <v>12350986.257224999</v>
      </c>
      <c r="P636" s="242">
        <v>12350986.257224999</v>
      </c>
      <c r="Q636" s="242">
        <v>12350986.257224999</v>
      </c>
      <c r="R636" s="242"/>
      <c r="S636" s="126"/>
      <c r="T636" s="126"/>
      <c r="U636" s="126"/>
      <c r="V636" s="126"/>
      <c r="W636" s="60">
        <f t="shared" si="126"/>
        <v>37052958.771674998</v>
      </c>
      <c r="X636" s="192">
        <f t="shared" si="121"/>
        <v>41499313.824276</v>
      </c>
      <c r="Y636" s="143"/>
      <c r="Z636" s="86">
        <v>2012</v>
      </c>
      <c r="AA636" s="241"/>
      <c r="AB636" s="145"/>
    </row>
    <row r="637" spans="2:28" s="125" customFormat="1" ht="48" customHeight="1" x14ac:dyDescent="0.25">
      <c r="B637" s="105" t="s">
        <v>1329</v>
      </c>
      <c r="C637" s="213" t="s">
        <v>2</v>
      </c>
      <c r="D637" s="200" t="s">
        <v>531</v>
      </c>
      <c r="E637" s="200" t="s">
        <v>532</v>
      </c>
      <c r="F637" s="200" t="s">
        <v>980</v>
      </c>
      <c r="G637" s="200" t="s">
        <v>1084</v>
      </c>
      <c r="H637" s="126" t="s">
        <v>95</v>
      </c>
      <c r="I637" s="126">
        <v>0</v>
      </c>
      <c r="J637" s="187" t="s">
        <v>500</v>
      </c>
      <c r="K637" s="181" t="s">
        <v>1085</v>
      </c>
      <c r="L637" s="187"/>
      <c r="M637" s="187" t="s">
        <v>1117</v>
      </c>
      <c r="N637" s="187" t="s">
        <v>1314</v>
      </c>
      <c r="O637" s="242"/>
      <c r="P637" s="242">
        <v>18812</v>
      </c>
      <c r="Q637" s="242">
        <v>75288</v>
      </c>
      <c r="R637" s="242"/>
      <c r="S637" s="126"/>
      <c r="T637" s="126"/>
      <c r="U637" s="126"/>
      <c r="V637" s="126"/>
      <c r="W637" s="60">
        <v>94100</v>
      </c>
      <c r="X637" s="192">
        <f t="shared" si="121"/>
        <v>105392.00000000001</v>
      </c>
      <c r="Y637" s="143"/>
      <c r="Z637" s="86">
        <v>2014</v>
      </c>
      <c r="AA637" s="241" t="s">
        <v>753</v>
      </c>
      <c r="AB637" s="145"/>
    </row>
    <row r="638" spans="2:28" s="125" customFormat="1" ht="48" customHeight="1" x14ac:dyDescent="0.25">
      <c r="B638" s="105" t="s">
        <v>1331</v>
      </c>
      <c r="C638" s="213" t="s">
        <v>2</v>
      </c>
      <c r="D638" s="200" t="s">
        <v>1223</v>
      </c>
      <c r="E638" s="200" t="s">
        <v>1067</v>
      </c>
      <c r="F638" s="200" t="s">
        <v>1224</v>
      </c>
      <c r="G638" s="200" t="s">
        <v>1333</v>
      </c>
      <c r="H638" s="126" t="s">
        <v>95</v>
      </c>
      <c r="I638" s="126">
        <v>0</v>
      </c>
      <c r="J638" s="187" t="s">
        <v>1310</v>
      </c>
      <c r="K638" s="200" t="s">
        <v>467</v>
      </c>
      <c r="L638" s="187"/>
      <c r="M638" s="293" t="s">
        <v>1335</v>
      </c>
      <c r="N638" s="187" t="s">
        <v>1314</v>
      </c>
      <c r="O638" s="242"/>
      <c r="P638" s="211">
        <f>30000*10</f>
        <v>300000</v>
      </c>
      <c r="Q638" s="211">
        <f>30000*12</f>
        <v>360000</v>
      </c>
      <c r="R638" s="242"/>
      <c r="S638" s="126"/>
      <c r="T638" s="126"/>
      <c r="U638" s="126"/>
      <c r="V638" s="126"/>
      <c r="W638" s="60">
        <v>660000</v>
      </c>
      <c r="X638" s="192">
        <f t="shared" si="121"/>
        <v>739200.00000000012</v>
      </c>
      <c r="Y638" s="143"/>
      <c r="Z638" s="86">
        <v>2014</v>
      </c>
      <c r="AA638" s="241"/>
      <c r="AB638" s="145"/>
    </row>
    <row r="639" spans="2:28" s="125" customFormat="1" ht="48" customHeight="1" x14ac:dyDescent="0.25">
      <c r="B639" s="105" t="s">
        <v>1332</v>
      </c>
      <c r="C639" s="213" t="s">
        <v>2</v>
      </c>
      <c r="D639" s="200" t="s">
        <v>531</v>
      </c>
      <c r="E639" s="200" t="s">
        <v>532</v>
      </c>
      <c r="F639" s="200" t="s">
        <v>980</v>
      </c>
      <c r="G639" s="200" t="s">
        <v>1334</v>
      </c>
      <c r="H639" s="126" t="s">
        <v>95</v>
      </c>
      <c r="I639" s="126">
        <v>0</v>
      </c>
      <c r="J639" s="187" t="s">
        <v>1310</v>
      </c>
      <c r="K639" s="200" t="s">
        <v>467</v>
      </c>
      <c r="L639" s="187"/>
      <c r="M639" s="293" t="s">
        <v>1335</v>
      </c>
      <c r="N639" s="187" t="s">
        <v>1314</v>
      </c>
      <c r="O639" s="242"/>
      <c r="P639" s="211">
        <f>1900.86*10</f>
        <v>19008.599999999999</v>
      </c>
      <c r="Q639" s="211">
        <f>1900.86*12</f>
        <v>22810.32</v>
      </c>
      <c r="R639" s="242"/>
      <c r="S639" s="126"/>
      <c r="T639" s="126"/>
      <c r="U639" s="126"/>
      <c r="V639" s="126"/>
      <c r="W639" s="60">
        <f>P639+Q639</f>
        <v>41818.92</v>
      </c>
      <c r="X639" s="192">
        <f t="shared" si="121"/>
        <v>46837.190399999999</v>
      </c>
      <c r="Y639" s="143"/>
      <c r="Z639" s="86">
        <v>2014</v>
      </c>
      <c r="AA639" s="241"/>
      <c r="AB639" s="145"/>
    </row>
    <row r="640" spans="2:28" s="125" customFormat="1" ht="48" customHeight="1" x14ac:dyDescent="0.25">
      <c r="B640" s="105" t="s">
        <v>1338</v>
      </c>
      <c r="C640" s="213" t="s">
        <v>2</v>
      </c>
      <c r="D640" s="200" t="s">
        <v>741</v>
      </c>
      <c r="E640" s="200" t="s">
        <v>742</v>
      </c>
      <c r="F640" s="200" t="s">
        <v>742</v>
      </c>
      <c r="G640" s="200" t="s">
        <v>1340</v>
      </c>
      <c r="H640" s="126" t="s">
        <v>95</v>
      </c>
      <c r="I640" s="126">
        <v>0</v>
      </c>
      <c r="J640" s="187" t="s">
        <v>500</v>
      </c>
      <c r="K640" s="181" t="s">
        <v>628</v>
      </c>
      <c r="L640" s="187"/>
      <c r="M640" s="293" t="s">
        <v>1335</v>
      </c>
      <c r="N640" s="187" t="s">
        <v>1314</v>
      </c>
      <c r="O640" s="242"/>
      <c r="P640" s="211"/>
      <c r="Q640" s="211">
        <v>0</v>
      </c>
      <c r="R640" s="211">
        <v>0</v>
      </c>
      <c r="S640" s="211">
        <v>0</v>
      </c>
      <c r="T640" s="211">
        <v>0</v>
      </c>
      <c r="U640" s="228"/>
      <c r="V640" s="126"/>
      <c r="W640" s="60">
        <v>0</v>
      </c>
      <c r="X640" s="192">
        <f t="shared" si="121"/>
        <v>0</v>
      </c>
      <c r="Y640" s="143"/>
      <c r="Z640" s="86">
        <v>2014</v>
      </c>
      <c r="AA640" s="241" t="s">
        <v>992</v>
      </c>
      <c r="AB640" s="145"/>
    </row>
    <row r="641" spans="2:28" s="125" customFormat="1" ht="48" customHeight="1" x14ac:dyDescent="0.25">
      <c r="B641" s="105" t="s">
        <v>1339</v>
      </c>
      <c r="C641" s="213" t="s">
        <v>2</v>
      </c>
      <c r="D641" s="200" t="s">
        <v>673</v>
      </c>
      <c r="E641" s="200" t="s">
        <v>674</v>
      </c>
      <c r="F641" s="200" t="s">
        <v>674</v>
      </c>
      <c r="G641" s="200" t="s">
        <v>1341</v>
      </c>
      <c r="H641" s="126" t="s">
        <v>3</v>
      </c>
      <c r="I641" s="126">
        <v>0</v>
      </c>
      <c r="J641" s="187" t="s">
        <v>500</v>
      </c>
      <c r="K641" s="181" t="s">
        <v>1085</v>
      </c>
      <c r="L641" s="187"/>
      <c r="M641" s="293" t="s">
        <v>740</v>
      </c>
      <c r="N641" s="187" t="s">
        <v>1314</v>
      </c>
      <c r="O641" s="242"/>
      <c r="P641" s="211">
        <v>464000</v>
      </c>
      <c r="Q641" s="211">
        <v>232000</v>
      </c>
      <c r="R641" s="211">
        <v>232000</v>
      </c>
      <c r="S641" s="211">
        <v>232000</v>
      </c>
      <c r="T641" s="211">
        <v>232000</v>
      </c>
      <c r="U641" s="228"/>
      <c r="V641" s="126"/>
      <c r="W641" s="60">
        <v>1392000</v>
      </c>
      <c r="X641" s="192">
        <f t="shared" si="121"/>
        <v>1559040.0000000002</v>
      </c>
      <c r="Y641" s="143"/>
      <c r="Z641" s="86">
        <v>2014</v>
      </c>
      <c r="AA641" s="241" t="s">
        <v>753</v>
      </c>
      <c r="AB641" s="145"/>
    </row>
    <row r="642" spans="2:28" s="125" customFormat="1" ht="48" customHeight="1" x14ac:dyDescent="0.25">
      <c r="B642" s="105" t="s">
        <v>1342</v>
      </c>
      <c r="C642" s="213" t="s">
        <v>2</v>
      </c>
      <c r="D642" s="187" t="s">
        <v>293</v>
      </c>
      <c r="E642" s="187" t="s">
        <v>294</v>
      </c>
      <c r="F642" s="187" t="s">
        <v>294</v>
      </c>
      <c r="G642" s="187" t="s">
        <v>1344</v>
      </c>
      <c r="H642" s="126" t="s">
        <v>95</v>
      </c>
      <c r="I642" s="126">
        <v>0</v>
      </c>
      <c r="J642" s="187" t="s">
        <v>500</v>
      </c>
      <c r="K642" s="181" t="s">
        <v>442</v>
      </c>
      <c r="L642" s="187"/>
      <c r="M642" s="286" t="s">
        <v>1117</v>
      </c>
      <c r="N642" s="187" t="s">
        <v>1314</v>
      </c>
      <c r="O642" s="242"/>
      <c r="P642" s="197">
        <v>0</v>
      </c>
      <c r="Q642" s="197">
        <v>0</v>
      </c>
      <c r="R642" s="211"/>
      <c r="S642" s="211"/>
      <c r="T642" s="211"/>
      <c r="U642" s="228"/>
      <c r="V642" s="126"/>
      <c r="W642" s="60">
        <v>0</v>
      </c>
      <c r="X642" s="192">
        <f t="shared" ref="X642" si="127">W642*1.12</f>
        <v>0</v>
      </c>
      <c r="Y642" s="143"/>
      <c r="Z642" s="86">
        <v>2014</v>
      </c>
      <c r="AA642" s="241" t="s">
        <v>2338</v>
      </c>
      <c r="AB642" s="145"/>
    </row>
    <row r="643" spans="2:28" s="145" customFormat="1" ht="48" customHeight="1" x14ac:dyDescent="0.25">
      <c r="B643" s="105" t="s">
        <v>2337</v>
      </c>
      <c r="C643" s="224" t="s">
        <v>2</v>
      </c>
      <c r="D643" s="187" t="s">
        <v>293</v>
      </c>
      <c r="E643" s="187" t="s">
        <v>294</v>
      </c>
      <c r="F643" s="187" t="s">
        <v>294</v>
      </c>
      <c r="G643" s="187" t="s">
        <v>1344</v>
      </c>
      <c r="H643" s="126" t="s">
        <v>95</v>
      </c>
      <c r="I643" s="126">
        <v>0</v>
      </c>
      <c r="J643" s="187" t="s">
        <v>500</v>
      </c>
      <c r="K643" s="271" t="s">
        <v>442</v>
      </c>
      <c r="L643" s="187"/>
      <c r="M643" s="286" t="s">
        <v>1117</v>
      </c>
      <c r="N643" s="187" t="s">
        <v>1314</v>
      </c>
      <c r="O643" s="242"/>
      <c r="P643" s="302">
        <v>20000000</v>
      </c>
      <c r="Q643" s="302">
        <v>76915600</v>
      </c>
      <c r="R643" s="228"/>
      <c r="S643" s="228"/>
      <c r="T643" s="228"/>
      <c r="U643" s="228"/>
      <c r="V643" s="126"/>
      <c r="W643" s="60">
        <v>96915600</v>
      </c>
      <c r="X643" s="192">
        <f t="shared" si="121"/>
        <v>108545472.00000001</v>
      </c>
      <c r="Y643" s="143"/>
      <c r="Z643" s="86">
        <v>2014</v>
      </c>
      <c r="AA643" s="275"/>
    </row>
    <row r="644" spans="2:28" s="125" customFormat="1" ht="48" customHeight="1" x14ac:dyDescent="0.25">
      <c r="B644" s="105" t="s">
        <v>1343</v>
      </c>
      <c r="C644" s="213" t="s">
        <v>2</v>
      </c>
      <c r="D644" s="187" t="s">
        <v>293</v>
      </c>
      <c r="E644" s="187" t="s">
        <v>294</v>
      </c>
      <c r="F644" s="187" t="s">
        <v>294</v>
      </c>
      <c r="G644" s="187" t="s">
        <v>1345</v>
      </c>
      <c r="H644" s="126" t="s">
        <v>95</v>
      </c>
      <c r="I644" s="126">
        <v>0</v>
      </c>
      <c r="J644" s="187" t="s">
        <v>500</v>
      </c>
      <c r="K644" s="181" t="s">
        <v>628</v>
      </c>
      <c r="L644" s="187"/>
      <c r="M644" s="286" t="s">
        <v>1117</v>
      </c>
      <c r="N644" s="187" t="s">
        <v>1314</v>
      </c>
      <c r="O644" s="242"/>
      <c r="P644" s="197">
        <v>69841666.666666672</v>
      </c>
      <c r="Q644" s="197">
        <v>174604166.66666666</v>
      </c>
      <c r="R644" s="197">
        <v>174604166.66666666</v>
      </c>
      <c r="S644" s="211"/>
      <c r="T644" s="211"/>
      <c r="U644" s="228"/>
      <c r="V644" s="126"/>
      <c r="W644" s="60">
        <v>419050000</v>
      </c>
      <c r="X644" s="192">
        <f t="shared" si="121"/>
        <v>469336000.00000006</v>
      </c>
      <c r="Y644" s="143"/>
      <c r="Z644" s="86">
        <v>2014</v>
      </c>
      <c r="AA644" s="241"/>
      <c r="AB644" s="145"/>
    </row>
    <row r="645" spans="2:28" s="125" customFormat="1" ht="48" customHeight="1" x14ac:dyDescent="0.25">
      <c r="B645" s="105" t="s">
        <v>1346</v>
      </c>
      <c r="C645" s="213" t="s">
        <v>2</v>
      </c>
      <c r="D645" s="222" t="s">
        <v>1347</v>
      </c>
      <c r="E645" s="222" t="s">
        <v>1348</v>
      </c>
      <c r="F645" s="222" t="s">
        <v>1349</v>
      </c>
      <c r="G645" s="222" t="s">
        <v>1350</v>
      </c>
      <c r="H645" s="126" t="s">
        <v>95</v>
      </c>
      <c r="I645" s="126">
        <v>0</v>
      </c>
      <c r="J645" s="187" t="s">
        <v>500</v>
      </c>
      <c r="K645" s="181" t="s">
        <v>1351</v>
      </c>
      <c r="L645" s="187"/>
      <c r="M645" s="286" t="s">
        <v>1117</v>
      </c>
      <c r="N645" s="187" t="s">
        <v>1314</v>
      </c>
      <c r="O645" s="242"/>
      <c r="P645" s="197">
        <v>80000</v>
      </c>
      <c r="Q645" s="197">
        <v>120000</v>
      </c>
      <c r="R645" s="197"/>
      <c r="S645" s="211"/>
      <c r="T645" s="211"/>
      <c r="U645" s="228"/>
      <c r="V645" s="126"/>
      <c r="W645" s="60">
        <v>200000</v>
      </c>
      <c r="X645" s="192">
        <f t="shared" ref="X645" si="128">W645*1.12</f>
        <v>224000.00000000003</v>
      </c>
      <c r="Y645" s="143"/>
      <c r="Z645" s="86">
        <v>2014</v>
      </c>
      <c r="AA645" s="241"/>
      <c r="AB645" s="145"/>
    </row>
    <row r="646" spans="2:28" s="125" customFormat="1" ht="48" customHeight="1" x14ac:dyDescent="0.25">
      <c r="B646" s="105" t="s">
        <v>1352</v>
      </c>
      <c r="C646" s="213" t="s">
        <v>2</v>
      </c>
      <c r="D646" s="56" t="s">
        <v>976</v>
      </c>
      <c r="E646" s="56" t="s">
        <v>977</v>
      </c>
      <c r="F646" s="56" t="s">
        <v>978</v>
      </c>
      <c r="G646" s="56" t="s">
        <v>1354</v>
      </c>
      <c r="H646" s="126" t="s">
        <v>95</v>
      </c>
      <c r="I646" s="126">
        <v>0</v>
      </c>
      <c r="J646" s="187" t="s">
        <v>500</v>
      </c>
      <c r="K646" s="181" t="s">
        <v>1351</v>
      </c>
      <c r="L646" s="187"/>
      <c r="M646" s="286" t="s">
        <v>1117</v>
      </c>
      <c r="N646" s="187" t="s">
        <v>1314</v>
      </c>
      <c r="O646" s="242"/>
      <c r="P646" s="197">
        <v>320000</v>
      </c>
      <c r="Q646" s="197">
        <v>1680000</v>
      </c>
      <c r="R646" s="197"/>
      <c r="S646" s="211"/>
      <c r="T646" s="211"/>
      <c r="U646" s="228"/>
      <c r="V646" s="126"/>
      <c r="W646" s="60">
        <v>2000000</v>
      </c>
      <c r="X646" s="192">
        <f t="shared" ref="X646" si="129">W646*1.12</f>
        <v>2240000</v>
      </c>
      <c r="Y646" s="143"/>
      <c r="Z646" s="86">
        <v>2014</v>
      </c>
      <c r="AA646" s="241"/>
      <c r="AB646" s="145"/>
    </row>
    <row r="647" spans="2:28" s="125" customFormat="1" ht="48" customHeight="1" x14ac:dyDescent="0.25">
      <c r="B647" s="105" t="s">
        <v>1353</v>
      </c>
      <c r="C647" s="213" t="s">
        <v>2</v>
      </c>
      <c r="D647" s="56" t="s">
        <v>293</v>
      </c>
      <c r="E647" s="56" t="s">
        <v>294</v>
      </c>
      <c r="F647" s="56" t="s">
        <v>294</v>
      </c>
      <c r="G647" s="56" t="s">
        <v>1355</v>
      </c>
      <c r="H647" s="126" t="s">
        <v>95</v>
      </c>
      <c r="I647" s="126">
        <v>0</v>
      </c>
      <c r="J647" s="187" t="s">
        <v>500</v>
      </c>
      <c r="K647" s="181" t="s">
        <v>1351</v>
      </c>
      <c r="L647" s="187"/>
      <c r="M647" s="286" t="s">
        <v>1117</v>
      </c>
      <c r="N647" s="187" t="s">
        <v>1314</v>
      </c>
      <c r="O647" s="242"/>
      <c r="P647" s="197">
        <v>55000</v>
      </c>
      <c r="Q647" s="197">
        <v>155000</v>
      </c>
      <c r="R647" s="197"/>
      <c r="S647" s="211"/>
      <c r="T647" s="211"/>
      <c r="U647" s="228"/>
      <c r="V647" s="126"/>
      <c r="W647" s="60">
        <v>210000</v>
      </c>
      <c r="X647" s="192">
        <f t="shared" ref="X647" si="130">W647*1.12</f>
        <v>235200.00000000003</v>
      </c>
      <c r="Y647" s="143"/>
      <c r="Z647" s="86">
        <v>2014</v>
      </c>
      <c r="AA647" s="241"/>
      <c r="AB647" s="145"/>
    </row>
    <row r="648" spans="2:28" s="125" customFormat="1" ht="48" customHeight="1" x14ac:dyDescent="0.25">
      <c r="B648" s="105" t="s">
        <v>1356</v>
      </c>
      <c r="C648" s="213" t="s">
        <v>2</v>
      </c>
      <c r="D648" s="56" t="s">
        <v>650</v>
      </c>
      <c r="E648" s="56" t="s">
        <v>651</v>
      </c>
      <c r="F648" s="56" t="s">
        <v>652</v>
      </c>
      <c r="G648" s="56" t="s">
        <v>653</v>
      </c>
      <c r="H648" s="126" t="s">
        <v>95</v>
      </c>
      <c r="I648" s="126">
        <v>0</v>
      </c>
      <c r="J648" s="187" t="s">
        <v>500</v>
      </c>
      <c r="K648" s="181" t="s">
        <v>1085</v>
      </c>
      <c r="L648" s="187"/>
      <c r="M648" s="286" t="s">
        <v>1117</v>
      </c>
      <c r="N648" s="187" t="s">
        <v>1314</v>
      </c>
      <c r="O648" s="242"/>
      <c r="P648" s="118">
        <v>597055.05000000005</v>
      </c>
      <c r="Q648" s="119">
        <v>3582330.3000000003</v>
      </c>
      <c r="R648" s="119">
        <v>3582330.3000000003</v>
      </c>
      <c r="S648" s="118">
        <v>597055.05000000005</v>
      </c>
      <c r="T648" s="211"/>
      <c r="U648" s="228"/>
      <c r="V648" s="126"/>
      <c r="W648" s="60">
        <v>8358770.7000000002</v>
      </c>
      <c r="X648" s="192">
        <f t="shared" ref="X648:X650" si="131">W648*1.12</f>
        <v>9361823.1840000004</v>
      </c>
      <c r="Y648" s="143"/>
      <c r="Z648" s="86">
        <v>2014</v>
      </c>
      <c r="AA648" s="241" t="s">
        <v>753</v>
      </c>
      <c r="AB648" s="145"/>
    </row>
    <row r="649" spans="2:28" s="125" customFormat="1" ht="48" customHeight="1" x14ac:dyDescent="0.25">
      <c r="B649" s="105" t="s">
        <v>1357</v>
      </c>
      <c r="C649" s="213" t="s">
        <v>2</v>
      </c>
      <c r="D649" s="56" t="s">
        <v>394</v>
      </c>
      <c r="E649" s="56" t="s">
        <v>395</v>
      </c>
      <c r="F649" s="56" t="s">
        <v>395</v>
      </c>
      <c r="G649" s="58" t="s">
        <v>1359</v>
      </c>
      <c r="H649" s="126" t="s">
        <v>95</v>
      </c>
      <c r="I649" s="126">
        <v>0</v>
      </c>
      <c r="J649" s="187" t="s">
        <v>1016</v>
      </c>
      <c r="K649" s="181" t="s">
        <v>655</v>
      </c>
      <c r="L649" s="187"/>
      <c r="M649" s="286" t="s">
        <v>1117</v>
      </c>
      <c r="N649" s="187" t="s">
        <v>1314</v>
      </c>
      <c r="O649" s="242">
        <v>2800000</v>
      </c>
      <c r="P649" s="242">
        <v>2800000</v>
      </c>
      <c r="Q649" s="197"/>
      <c r="R649" s="197"/>
      <c r="S649" s="211"/>
      <c r="T649" s="211"/>
      <c r="U649" s="228"/>
      <c r="V649" s="126"/>
      <c r="W649" s="60">
        <v>11200000</v>
      </c>
      <c r="X649" s="192">
        <f t="shared" si="131"/>
        <v>12544000.000000002</v>
      </c>
      <c r="Y649" s="143"/>
      <c r="Z649" s="86">
        <v>2010</v>
      </c>
      <c r="AA649" s="241"/>
      <c r="AB649" s="145"/>
    </row>
    <row r="650" spans="2:28" s="145" customFormat="1" ht="48" customHeight="1" x14ac:dyDescent="0.25">
      <c r="B650" s="105" t="s">
        <v>1358</v>
      </c>
      <c r="C650" s="224" t="s">
        <v>2</v>
      </c>
      <c r="D650" s="105" t="s">
        <v>293</v>
      </c>
      <c r="E650" s="105" t="s">
        <v>294</v>
      </c>
      <c r="F650" s="105" t="s">
        <v>294</v>
      </c>
      <c r="G650" s="105" t="s">
        <v>1360</v>
      </c>
      <c r="H650" s="126" t="s">
        <v>95</v>
      </c>
      <c r="I650" s="126">
        <v>0</v>
      </c>
      <c r="J650" s="187" t="s">
        <v>500</v>
      </c>
      <c r="K650" s="271" t="s">
        <v>655</v>
      </c>
      <c r="L650" s="187"/>
      <c r="M650" s="286" t="s">
        <v>1117</v>
      </c>
      <c r="N650" s="187" t="s">
        <v>1314</v>
      </c>
      <c r="O650" s="242"/>
      <c r="P650" s="227">
        <v>0</v>
      </c>
      <c r="Q650" s="227">
        <v>0</v>
      </c>
      <c r="R650" s="227"/>
      <c r="S650" s="322"/>
      <c r="T650" s="228"/>
      <c r="U650" s="228"/>
      <c r="V650" s="126"/>
      <c r="W650" s="60">
        <v>0</v>
      </c>
      <c r="X650" s="192">
        <f t="shared" si="131"/>
        <v>0</v>
      </c>
      <c r="Y650" s="143"/>
      <c r="Z650" s="86">
        <v>2014</v>
      </c>
      <c r="AA650" s="275" t="s">
        <v>2310</v>
      </c>
    </row>
    <row r="651" spans="2:28" s="125" customFormat="1" ht="48" customHeight="1" x14ac:dyDescent="0.25">
      <c r="B651" s="105" t="s">
        <v>2309</v>
      </c>
      <c r="C651" s="213" t="s">
        <v>2</v>
      </c>
      <c r="D651" s="105" t="s">
        <v>293</v>
      </c>
      <c r="E651" s="105" t="s">
        <v>294</v>
      </c>
      <c r="F651" s="105" t="s">
        <v>294</v>
      </c>
      <c r="G651" s="105" t="s">
        <v>1360</v>
      </c>
      <c r="H651" s="126" t="s">
        <v>95</v>
      </c>
      <c r="I651" s="126">
        <v>0</v>
      </c>
      <c r="J651" s="187" t="s">
        <v>500</v>
      </c>
      <c r="K651" s="181" t="s">
        <v>655</v>
      </c>
      <c r="L651" s="187"/>
      <c r="M651" s="286" t="s">
        <v>1117</v>
      </c>
      <c r="N651" s="187" t="s">
        <v>1314</v>
      </c>
      <c r="O651" s="242"/>
      <c r="P651" s="119">
        <v>200000000</v>
      </c>
      <c r="Q651" s="119">
        <v>882445500</v>
      </c>
      <c r="R651" s="119"/>
      <c r="S651" s="118"/>
      <c r="T651" s="211"/>
      <c r="U651" s="228"/>
      <c r="V651" s="126"/>
      <c r="W651" s="60">
        <f>P651+Q651</f>
        <v>1082445500</v>
      </c>
      <c r="X651" s="192">
        <f t="shared" ref="X651:X655" si="132">W651*1.12</f>
        <v>1212338960</v>
      </c>
      <c r="Y651" s="143"/>
      <c r="Z651" s="86">
        <v>2014</v>
      </c>
      <c r="AA651" s="241"/>
      <c r="AB651" s="145"/>
    </row>
    <row r="652" spans="2:28" s="125" customFormat="1" ht="48" customHeight="1" x14ac:dyDescent="0.25">
      <c r="B652" s="105" t="s">
        <v>1361</v>
      </c>
      <c r="C652" s="213" t="s">
        <v>2</v>
      </c>
      <c r="D652" s="363" t="s">
        <v>387</v>
      </c>
      <c r="E652" s="363" t="s">
        <v>382</v>
      </c>
      <c r="F652" s="363" t="s">
        <v>382</v>
      </c>
      <c r="G652" s="364" t="s">
        <v>1362</v>
      </c>
      <c r="H652" s="126" t="s">
        <v>95</v>
      </c>
      <c r="I652" s="126">
        <v>0</v>
      </c>
      <c r="J652" s="187" t="s">
        <v>500</v>
      </c>
      <c r="K652" s="181" t="s">
        <v>655</v>
      </c>
      <c r="L652" s="187"/>
      <c r="M652" s="286" t="s">
        <v>1117</v>
      </c>
      <c r="N652" s="187" t="s">
        <v>1314</v>
      </c>
      <c r="O652" s="242"/>
      <c r="P652" s="119">
        <v>14160000</v>
      </c>
      <c r="Q652" s="119">
        <v>56640000</v>
      </c>
      <c r="R652" s="119"/>
      <c r="S652" s="118"/>
      <c r="T652" s="211"/>
      <c r="U652" s="228"/>
      <c r="V652" s="126"/>
      <c r="W652" s="60">
        <v>70800000</v>
      </c>
      <c r="X652" s="192">
        <f t="shared" si="132"/>
        <v>79296000.000000015</v>
      </c>
      <c r="Y652" s="143"/>
      <c r="Z652" s="86">
        <v>2014</v>
      </c>
      <c r="AA652" s="241"/>
      <c r="AB652" s="145"/>
    </row>
    <row r="653" spans="2:28" s="125" customFormat="1" ht="48" customHeight="1" x14ac:dyDescent="0.25">
      <c r="B653" s="105" t="s">
        <v>1363</v>
      </c>
      <c r="C653" s="213" t="s">
        <v>2</v>
      </c>
      <c r="D653" s="233" t="s">
        <v>1364</v>
      </c>
      <c r="E653" s="182" t="s">
        <v>1365</v>
      </c>
      <c r="F653" s="182" t="s">
        <v>1365</v>
      </c>
      <c r="G653" s="182" t="s">
        <v>1368</v>
      </c>
      <c r="H653" s="126" t="s">
        <v>95</v>
      </c>
      <c r="I653" s="126">
        <v>0</v>
      </c>
      <c r="J653" s="187" t="s">
        <v>500</v>
      </c>
      <c r="K653" s="181" t="s">
        <v>1366</v>
      </c>
      <c r="L653" s="187"/>
      <c r="M653" s="286" t="s">
        <v>1117</v>
      </c>
      <c r="N653" s="187" t="s">
        <v>1314</v>
      </c>
      <c r="O653" s="242"/>
      <c r="P653" s="119">
        <v>125000</v>
      </c>
      <c r="Q653" s="119">
        <v>375000</v>
      </c>
      <c r="R653" s="119"/>
      <c r="S653" s="118"/>
      <c r="T653" s="211"/>
      <c r="U653" s="228"/>
      <c r="V653" s="126"/>
      <c r="W653" s="60">
        <v>500000</v>
      </c>
      <c r="X653" s="192">
        <f t="shared" si="132"/>
        <v>560000</v>
      </c>
      <c r="Y653" s="143"/>
      <c r="Z653" s="86">
        <v>2014</v>
      </c>
      <c r="AA653" s="241"/>
      <c r="AB653" s="145"/>
    </row>
    <row r="654" spans="2:28" s="125" customFormat="1" ht="48" customHeight="1" x14ac:dyDescent="0.25">
      <c r="B654" s="105" t="s">
        <v>1367</v>
      </c>
      <c r="C654" s="213" t="s">
        <v>2</v>
      </c>
      <c r="D654" s="249" t="s">
        <v>496</v>
      </c>
      <c r="E654" s="249" t="s">
        <v>497</v>
      </c>
      <c r="F654" s="250" t="s">
        <v>498</v>
      </c>
      <c r="G654" s="250" t="s">
        <v>1370</v>
      </c>
      <c r="H654" s="126" t="s">
        <v>95</v>
      </c>
      <c r="I654" s="126">
        <v>0</v>
      </c>
      <c r="J654" s="187" t="s">
        <v>1369</v>
      </c>
      <c r="K654" s="181" t="s">
        <v>1085</v>
      </c>
      <c r="L654" s="187"/>
      <c r="M654" s="286" t="s">
        <v>1117</v>
      </c>
      <c r="N654" s="187" t="s">
        <v>1314</v>
      </c>
      <c r="O654" s="242"/>
      <c r="P654" s="119">
        <v>9879845</v>
      </c>
      <c r="Q654" s="119">
        <v>6420155</v>
      </c>
      <c r="R654" s="119"/>
      <c r="S654" s="118"/>
      <c r="T654" s="211"/>
      <c r="U654" s="228"/>
      <c r="V654" s="126"/>
      <c r="W654" s="60">
        <v>16300000</v>
      </c>
      <c r="X654" s="192">
        <f t="shared" si="132"/>
        <v>18256000</v>
      </c>
      <c r="Y654" s="143"/>
      <c r="Z654" s="86">
        <v>2014</v>
      </c>
      <c r="AA654" s="241"/>
      <c r="AB654" s="145"/>
    </row>
    <row r="655" spans="2:28" s="125" customFormat="1" ht="48" customHeight="1" x14ac:dyDescent="0.25">
      <c r="B655" s="105" t="s">
        <v>1371</v>
      </c>
      <c r="C655" s="213" t="s">
        <v>2</v>
      </c>
      <c r="D655" s="56" t="s">
        <v>293</v>
      </c>
      <c r="E655" s="56" t="s">
        <v>294</v>
      </c>
      <c r="F655" s="56" t="s">
        <v>294</v>
      </c>
      <c r="G655" s="56" t="s">
        <v>1372</v>
      </c>
      <c r="H655" s="126" t="s">
        <v>95</v>
      </c>
      <c r="I655" s="126">
        <v>0</v>
      </c>
      <c r="J655" s="187" t="s">
        <v>500</v>
      </c>
      <c r="K655" s="260" t="s">
        <v>1373</v>
      </c>
      <c r="L655" s="187"/>
      <c r="M655" s="286" t="s">
        <v>1117</v>
      </c>
      <c r="N655" s="187" t="s">
        <v>1314</v>
      </c>
      <c r="O655" s="242"/>
      <c r="P655" s="119">
        <v>12905231</v>
      </c>
      <c r="Q655" s="119">
        <v>54266256.333333336</v>
      </c>
      <c r="R655" s="119">
        <v>54266256.333333336</v>
      </c>
      <c r="S655" s="119">
        <v>54266256.333333336</v>
      </c>
      <c r="T655" s="211"/>
      <c r="U655" s="228"/>
      <c r="V655" s="126"/>
      <c r="W655" s="60">
        <v>175704000</v>
      </c>
      <c r="X655" s="192">
        <f t="shared" si="132"/>
        <v>196788480.00000003</v>
      </c>
      <c r="Y655" s="143"/>
      <c r="Z655" s="86">
        <v>2014</v>
      </c>
      <c r="AA655" s="241"/>
      <c r="AB655" s="145"/>
    </row>
    <row r="656" spans="2:28" s="125" customFormat="1" ht="48" customHeight="1" x14ac:dyDescent="0.25">
      <c r="B656" s="105" t="s">
        <v>1374</v>
      </c>
      <c r="C656" s="213" t="s">
        <v>2</v>
      </c>
      <c r="D656" s="56" t="s">
        <v>1375</v>
      </c>
      <c r="E656" s="56" t="s">
        <v>1376</v>
      </c>
      <c r="F656" s="56" t="s">
        <v>1376</v>
      </c>
      <c r="G656" s="56" t="s">
        <v>1377</v>
      </c>
      <c r="H656" s="126" t="s">
        <v>3</v>
      </c>
      <c r="I656" s="126">
        <v>100</v>
      </c>
      <c r="J656" s="187" t="s">
        <v>1369</v>
      </c>
      <c r="K656" s="251" t="s">
        <v>467</v>
      </c>
      <c r="L656" s="187"/>
      <c r="M656" s="286" t="s">
        <v>1378</v>
      </c>
      <c r="N656" s="187" t="s">
        <v>1314</v>
      </c>
      <c r="O656" s="242"/>
      <c r="P656" s="119">
        <v>5097890</v>
      </c>
      <c r="Q656" s="119">
        <v>30587340</v>
      </c>
      <c r="R656" s="119">
        <v>25489450</v>
      </c>
      <c r="S656" s="119"/>
      <c r="T656" s="211"/>
      <c r="U656" s="228"/>
      <c r="V656" s="126"/>
      <c r="W656" s="60">
        <v>61174680</v>
      </c>
      <c r="X656" s="192">
        <f t="shared" ref="X656:X662" si="133">W656*1.12</f>
        <v>68515641.600000009</v>
      </c>
      <c r="Y656" s="143"/>
      <c r="Z656" s="86">
        <v>2014</v>
      </c>
      <c r="AA656" s="241"/>
      <c r="AB656" s="145"/>
    </row>
    <row r="657" spans="2:28" s="125" customFormat="1" ht="48" customHeight="1" x14ac:dyDescent="0.25">
      <c r="B657" s="105" t="s">
        <v>1379</v>
      </c>
      <c r="C657" s="213" t="s">
        <v>2</v>
      </c>
      <c r="D657" s="200" t="s">
        <v>531</v>
      </c>
      <c r="E657" s="200" t="s">
        <v>532</v>
      </c>
      <c r="F657" s="200" t="s">
        <v>980</v>
      </c>
      <c r="G657" s="200" t="s">
        <v>1381</v>
      </c>
      <c r="H657" s="126" t="s">
        <v>95</v>
      </c>
      <c r="I657" s="126">
        <v>100</v>
      </c>
      <c r="J657" s="187" t="s">
        <v>1369</v>
      </c>
      <c r="K657" s="200" t="s">
        <v>1085</v>
      </c>
      <c r="L657" s="187"/>
      <c r="M657" s="293" t="s">
        <v>1335</v>
      </c>
      <c r="N657" s="187" t="s">
        <v>1314</v>
      </c>
      <c r="O657" s="242"/>
      <c r="P657" s="211">
        <f>7000*2</f>
        <v>14000</v>
      </c>
      <c r="Q657" s="211">
        <f>7000*12</f>
        <v>84000</v>
      </c>
      <c r="R657" s="211"/>
      <c r="S657" s="119"/>
      <c r="T657" s="211"/>
      <c r="U657" s="228"/>
      <c r="V657" s="126"/>
      <c r="W657" s="60">
        <v>98000</v>
      </c>
      <c r="X657" s="192">
        <f t="shared" si="133"/>
        <v>109760.00000000001</v>
      </c>
      <c r="Y657" s="143"/>
      <c r="Z657" s="86">
        <v>2014</v>
      </c>
      <c r="AA657" s="241"/>
      <c r="AB657" s="145"/>
    </row>
    <row r="658" spans="2:28" s="125" customFormat="1" ht="48" customHeight="1" x14ac:dyDescent="0.25">
      <c r="B658" s="105" t="s">
        <v>1380</v>
      </c>
      <c r="C658" s="213" t="s">
        <v>2</v>
      </c>
      <c r="D658" s="200" t="s">
        <v>1223</v>
      </c>
      <c r="E658" s="200" t="s">
        <v>1067</v>
      </c>
      <c r="F658" s="200" t="s">
        <v>1224</v>
      </c>
      <c r="G658" s="200" t="s">
        <v>1382</v>
      </c>
      <c r="H658" s="126" t="s">
        <v>95</v>
      </c>
      <c r="I658" s="126">
        <v>100</v>
      </c>
      <c r="J658" s="187" t="s">
        <v>1369</v>
      </c>
      <c r="K658" s="200" t="s">
        <v>1085</v>
      </c>
      <c r="L658" s="187"/>
      <c r="M658" s="293" t="s">
        <v>1335</v>
      </c>
      <c r="N658" s="187" t="s">
        <v>1314</v>
      </c>
      <c r="O658" s="242"/>
      <c r="P658" s="211">
        <f>164090*2</f>
        <v>328180</v>
      </c>
      <c r="Q658" s="211">
        <f>164090*12</f>
        <v>1969080</v>
      </c>
      <c r="R658" s="211"/>
      <c r="S658" s="119"/>
      <c r="T658" s="211"/>
      <c r="U658" s="228"/>
      <c r="V658" s="126"/>
      <c r="W658" s="60">
        <v>2297260</v>
      </c>
      <c r="X658" s="192">
        <f t="shared" si="133"/>
        <v>2572931.2000000002</v>
      </c>
      <c r="Y658" s="143"/>
      <c r="Z658" s="86">
        <v>2014</v>
      </c>
      <c r="AA658" s="241"/>
      <c r="AB658" s="145"/>
    </row>
    <row r="659" spans="2:28" s="125" customFormat="1" ht="48" customHeight="1" x14ac:dyDescent="0.25">
      <c r="B659" s="105" t="s">
        <v>1388</v>
      </c>
      <c r="C659" s="213" t="s">
        <v>2</v>
      </c>
      <c r="D659" s="195" t="s">
        <v>537</v>
      </c>
      <c r="E659" s="185" t="s">
        <v>538</v>
      </c>
      <c r="F659" s="185" t="s">
        <v>538</v>
      </c>
      <c r="G659" s="252" t="s">
        <v>1389</v>
      </c>
      <c r="H659" s="126" t="s">
        <v>3</v>
      </c>
      <c r="I659" s="126">
        <v>100</v>
      </c>
      <c r="J659" s="205" t="s">
        <v>1029</v>
      </c>
      <c r="K659" s="200" t="s">
        <v>1085</v>
      </c>
      <c r="L659" s="187"/>
      <c r="M659" s="293" t="s">
        <v>1473</v>
      </c>
      <c r="N659" s="187" t="s">
        <v>1314</v>
      </c>
      <c r="O659" s="242"/>
      <c r="P659" s="197">
        <v>0</v>
      </c>
      <c r="Q659" s="198">
        <v>0</v>
      </c>
      <c r="R659" s="198">
        <v>0</v>
      </c>
      <c r="S659" s="197">
        <v>0</v>
      </c>
      <c r="T659" s="211"/>
      <c r="U659" s="228"/>
      <c r="V659" s="126"/>
      <c r="W659" s="60">
        <v>0</v>
      </c>
      <c r="X659" s="192">
        <f t="shared" si="133"/>
        <v>0</v>
      </c>
      <c r="Y659" s="143"/>
      <c r="Z659" s="86">
        <v>2014</v>
      </c>
      <c r="AA659" s="241" t="s">
        <v>1468</v>
      </c>
      <c r="AB659" s="145"/>
    </row>
    <row r="660" spans="2:28" s="125" customFormat="1" ht="48" customHeight="1" x14ac:dyDescent="0.25">
      <c r="B660" s="105" t="s">
        <v>1465</v>
      </c>
      <c r="C660" s="213" t="s">
        <v>2</v>
      </c>
      <c r="D660" s="195" t="s">
        <v>537</v>
      </c>
      <c r="E660" s="185" t="s">
        <v>538</v>
      </c>
      <c r="F660" s="185" t="s">
        <v>538</v>
      </c>
      <c r="G660" s="252" t="s">
        <v>1467</v>
      </c>
      <c r="H660" s="126" t="s">
        <v>3</v>
      </c>
      <c r="I660" s="126">
        <v>100</v>
      </c>
      <c r="J660" s="205" t="s">
        <v>1390</v>
      </c>
      <c r="K660" s="200" t="s">
        <v>1085</v>
      </c>
      <c r="L660" s="187"/>
      <c r="M660" s="187" t="s">
        <v>1466</v>
      </c>
      <c r="N660" s="187" t="s">
        <v>1314</v>
      </c>
      <c r="O660" s="242"/>
      <c r="P660" s="197">
        <v>0</v>
      </c>
      <c r="Q660" s="197">
        <v>0</v>
      </c>
      <c r="R660" s="197">
        <v>0</v>
      </c>
      <c r="S660" s="197">
        <v>0</v>
      </c>
      <c r="T660" s="211"/>
      <c r="U660" s="228"/>
      <c r="V660" s="126"/>
      <c r="W660" s="60">
        <v>0</v>
      </c>
      <c r="X660" s="192">
        <f t="shared" si="133"/>
        <v>0</v>
      </c>
      <c r="Y660" s="143"/>
      <c r="Z660" s="86">
        <v>2014</v>
      </c>
      <c r="AA660" s="241" t="s">
        <v>992</v>
      </c>
      <c r="AB660" s="145"/>
    </row>
    <row r="661" spans="2:28" s="125" customFormat="1" ht="48" customHeight="1" x14ac:dyDescent="0.25">
      <c r="B661" s="105" t="s">
        <v>1502</v>
      </c>
      <c r="C661" s="213" t="s">
        <v>2</v>
      </c>
      <c r="D661" s="195" t="s">
        <v>537</v>
      </c>
      <c r="E661" s="185" t="s">
        <v>538</v>
      </c>
      <c r="F661" s="185" t="s">
        <v>538</v>
      </c>
      <c r="G661" s="252" t="s">
        <v>1504</v>
      </c>
      <c r="H661" s="126" t="s">
        <v>3</v>
      </c>
      <c r="I661" s="126">
        <v>100</v>
      </c>
      <c r="J661" s="205" t="s">
        <v>1056</v>
      </c>
      <c r="K661" s="200" t="s">
        <v>1085</v>
      </c>
      <c r="L661" s="187"/>
      <c r="M661" s="187" t="s">
        <v>1473</v>
      </c>
      <c r="N661" s="187" t="s">
        <v>1314</v>
      </c>
      <c r="O661" s="242"/>
      <c r="P661" s="197"/>
      <c r="Q661" s="197">
        <v>52527857.140000001</v>
      </c>
      <c r="R661" s="197">
        <v>57780642.859999999</v>
      </c>
      <c r="S661" s="197">
        <v>63558707.149999999</v>
      </c>
      <c r="T661" s="211"/>
      <c r="U661" s="228"/>
      <c r="V661" s="126"/>
      <c r="W661" s="60">
        <v>173867207.15000001</v>
      </c>
      <c r="X661" s="192">
        <f t="shared" si="133"/>
        <v>194731272.00800002</v>
      </c>
      <c r="Y661" s="143"/>
      <c r="Z661" s="86" t="s">
        <v>1503</v>
      </c>
      <c r="AA661" s="241"/>
      <c r="AB661" s="145"/>
    </row>
    <row r="662" spans="2:28" s="125" customFormat="1" ht="48" customHeight="1" x14ac:dyDescent="0.25">
      <c r="B662" s="105" t="s">
        <v>1395</v>
      </c>
      <c r="C662" s="213" t="s">
        <v>2</v>
      </c>
      <c r="D662" s="253" t="s">
        <v>1396</v>
      </c>
      <c r="E662" s="253" t="s">
        <v>1397</v>
      </c>
      <c r="F662" s="253" t="s">
        <v>1397</v>
      </c>
      <c r="G662" s="253" t="s">
        <v>1398</v>
      </c>
      <c r="H662" s="126" t="s">
        <v>1400</v>
      </c>
      <c r="I662" s="126">
        <v>0</v>
      </c>
      <c r="J662" s="205" t="s">
        <v>1390</v>
      </c>
      <c r="K662" s="200" t="s">
        <v>1085</v>
      </c>
      <c r="L662" s="187"/>
      <c r="M662" s="187" t="s">
        <v>1399</v>
      </c>
      <c r="N662" s="187" t="s">
        <v>1314</v>
      </c>
      <c r="O662" s="242"/>
      <c r="P662" s="211">
        <v>0</v>
      </c>
      <c r="Q662" s="211">
        <v>0</v>
      </c>
      <c r="R662" s="211">
        <v>0</v>
      </c>
      <c r="S662" s="211"/>
      <c r="T662" s="211"/>
      <c r="U662" s="228"/>
      <c r="V662" s="126"/>
      <c r="W662" s="60">
        <v>0</v>
      </c>
      <c r="X662" s="192">
        <f t="shared" si="133"/>
        <v>0</v>
      </c>
      <c r="Y662" s="143"/>
      <c r="Z662" s="86">
        <v>2014</v>
      </c>
      <c r="AA662" s="241" t="s">
        <v>992</v>
      </c>
      <c r="AB662" s="145"/>
    </row>
    <row r="663" spans="2:28" s="125" customFormat="1" ht="48" customHeight="1" x14ac:dyDescent="0.25">
      <c r="B663" s="105" t="s">
        <v>1401</v>
      </c>
      <c r="C663" s="213" t="s">
        <v>2</v>
      </c>
      <c r="D663" s="253" t="s">
        <v>1396</v>
      </c>
      <c r="E663" s="253" t="s">
        <v>1397</v>
      </c>
      <c r="F663" s="253" t="s">
        <v>1397</v>
      </c>
      <c r="G663" s="253" t="s">
        <v>1398</v>
      </c>
      <c r="H663" s="126" t="s">
        <v>615</v>
      </c>
      <c r="I663" s="126">
        <v>0</v>
      </c>
      <c r="J663" s="205" t="s">
        <v>1390</v>
      </c>
      <c r="K663" s="200" t="s">
        <v>1085</v>
      </c>
      <c r="L663" s="187"/>
      <c r="M663" s="187" t="s">
        <v>1399</v>
      </c>
      <c r="N663" s="187" t="s">
        <v>1314</v>
      </c>
      <c r="O663" s="242"/>
      <c r="P663" s="211">
        <v>2002000</v>
      </c>
      <c r="Q663" s="211">
        <v>2002000</v>
      </c>
      <c r="R663" s="211">
        <v>2002000</v>
      </c>
      <c r="S663" s="211"/>
      <c r="T663" s="211"/>
      <c r="U663" s="228"/>
      <c r="V663" s="126"/>
      <c r="W663" s="60">
        <v>6006000</v>
      </c>
      <c r="X663" s="192">
        <f t="shared" ref="X663:X679" si="134">W663*1.12</f>
        <v>6726720.0000000009</v>
      </c>
      <c r="Y663" s="143"/>
      <c r="Z663" s="86">
        <v>2014</v>
      </c>
      <c r="AA663" s="241"/>
      <c r="AB663" s="145"/>
    </row>
    <row r="664" spans="2:28" s="125" customFormat="1" ht="48" customHeight="1" x14ac:dyDescent="0.25">
      <c r="B664" s="105" t="s">
        <v>1402</v>
      </c>
      <c r="C664" s="213" t="s">
        <v>2</v>
      </c>
      <c r="D664" s="56" t="s">
        <v>734</v>
      </c>
      <c r="E664" s="56" t="s">
        <v>735</v>
      </c>
      <c r="F664" s="56" t="s">
        <v>736</v>
      </c>
      <c r="G664" s="56" t="s">
        <v>737</v>
      </c>
      <c r="H664" s="126" t="s">
        <v>95</v>
      </c>
      <c r="I664" s="126" t="s">
        <v>1404</v>
      </c>
      <c r="J664" s="205" t="s">
        <v>1021</v>
      </c>
      <c r="K664" s="200" t="s">
        <v>1085</v>
      </c>
      <c r="L664" s="187"/>
      <c r="M664" s="187" t="s">
        <v>495</v>
      </c>
      <c r="N664" s="187" t="s">
        <v>1314</v>
      </c>
      <c r="O664" s="242"/>
      <c r="P664" s="111">
        <v>592715.52000000002</v>
      </c>
      <c r="Q664" s="111">
        <v>2113718.4</v>
      </c>
      <c r="R664" s="111">
        <v>2113718.4</v>
      </c>
      <c r="S664" s="211"/>
      <c r="T664" s="211"/>
      <c r="U664" s="228"/>
      <c r="V664" s="126"/>
      <c r="W664" s="60">
        <v>4820152.3200000003</v>
      </c>
      <c r="X664" s="192">
        <f t="shared" si="134"/>
        <v>5398570.5984000005</v>
      </c>
      <c r="Y664" s="143"/>
      <c r="Z664" s="86">
        <v>2014</v>
      </c>
      <c r="AA664" s="241" t="s">
        <v>753</v>
      </c>
      <c r="AB664" s="145"/>
    </row>
    <row r="665" spans="2:28" s="125" customFormat="1" ht="48" customHeight="1" x14ac:dyDescent="0.25">
      <c r="B665" s="105" t="s">
        <v>1403</v>
      </c>
      <c r="C665" s="213" t="s">
        <v>2</v>
      </c>
      <c r="D665" s="105" t="s">
        <v>1405</v>
      </c>
      <c r="E665" s="254" t="s">
        <v>1406</v>
      </c>
      <c r="F665" s="254" t="s">
        <v>1407</v>
      </c>
      <c r="G665" s="105" t="s">
        <v>1408</v>
      </c>
      <c r="H665" s="126" t="s">
        <v>95</v>
      </c>
      <c r="I665" s="126">
        <v>0</v>
      </c>
      <c r="J665" s="205" t="s">
        <v>1021</v>
      </c>
      <c r="K665" s="200" t="s">
        <v>1085</v>
      </c>
      <c r="L665" s="187"/>
      <c r="M665" s="187" t="s">
        <v>495</v>
      </c>
      <c r="N665" s="187" t="s">
        <v>1314</v>
      </c>
      <c r="O665" s="242"/>
      <c r="P665" s="111">
        <f>8000*4</f>
        <v>32000</v>
      </c>
      <c r="Q665" s="111">
        <f>48000*4</f>
        <v>192000</v>
      </c>
      <c r="R665" s="211"/>
      <c r="S665" s="211"/>
      <c r="T665" s="211"/>
      <c r="U665" s="228"/>
      <c r="V665" s="126"/>
      <c r="W665" s="60">
        <v>224000</v>
      </c>
      <c r="X665" s="192">
        <f t="shared" si="134"/>
        <v>250880.00000000003</v>
      </c>
      <c r="Y665" s="143"/>
      <c r="Z665" s="86">
        <v>2014</v>
      </c>
      <c r="AA665" s="241"/>
      <c r="AB665" s="145"/>
    </row>
    <row r="666" spans="2:28" s="125" customFormat="1" ht="48" customHeight="1" x14ac:dyDescent="0.25">
      <c r="B666" s="105" t="s">
        <v>1409</v>
      </c>
      <c r="C666" s="213" t="s">
        <v>2</v>
      </c>
      <c r="D666" s="187" t="s">
        <v>293</v>
      </c>
      <c r="E666" s="187" t="s">
        <v>294</v>
      </c>
      <c r="F666" s="187" t="s">
        <v>294</v>
      </c>
      <c r="G666" s="187" t="s">
        <v>1410</v>
      </c>
      <c r="H666" s="126" t="s">
        <v>95</v>
      </c>
      <c r="I666" s="126">
        <v>0</v>
      </c>
      <c r="J666" s="205" t="s">
        <v>1021</v>
      </c>
      <c r="K666" s="200" t="s">
        <v>1411</v>
      </c>
      <c r="L666" s="187"/>
      <c r="M666" s="187" t="s">
        <v>495</v>
      </c>
      <c r="N666" s="187" t="s">
        <v>1314</v>
      </c>
      <c r="O666" s="242"/>
      <c r="P666" s="240">
        <v>0</v>
      </c>
      <c r="Q666" s="240">
        <v>0</v>
      </c>
      <c r="R666" s="240">
        <v>0</v>
      </c>
      <c r="S666" s="211"/>
      <c r="T666" s="211"/>
      <c r="U666" s="228"/>
      <c r="V666" s="126"/>
      <c r="W666" s="60">
        <v>0</v>
      </c>
      <c r="X666" s="192">
        <f t="shared" ref="X666" si="135">W666*1.12</f>
        <v>0</v>
      </c>
      <c r="Y666" s="143"/>
      <c r="Z666" s="86">
        <v>2014</v>
      </c>
      <c r="AA666" s="241" t="s">
        <v>1880</v>
      </c>
      <c r="AB666" s="145"/>
    </row>
    <row r="667" spans="2:28" s="125" customFormat="1" ht="48" customHeight="1" x14ac:dyDescent="0.25">
      <c r="B667" s="105" t="s">
        <v>1879</v>
      </c>
      <c r="C667" s="213" t="s">
        <v>2</v>
      </c>
      <c r="D667" s="187" t="s">
        <v>293</v>
      </c>
      <c r="E667" s="187" t="s">
        <v>294</v>
      </c>
      <c r="F667" s="187" t="s">
        <v>294</v>
      </c>
      <c r="G667" s="187" t="s">
        <v>1410</v>
      </c>
      <c r="H667" s="126" t="s">
        <v>95</v>
      </c>
      <c r="I667" s="126">
        <v>0</v>
      </c>
      <c r="J667" s="205" t="s">
        <v>1021</v>
      </c>
      <c r="K667" s="200" t="s">
        <v>1411</v>
      </c>
      <c r="L667" s="187"/>
      <c r="M667" s="187" t="s">
        <v>495</v>
      </c>
      <c r="N667" s="187" t="s">
        <v>1314</v>
      </c>
      <c r="O667" s="242"/>
      <c r="P667" s="240">
        <v>31850000</v>
      </c>
      <c r="Q667" s="240">
        <v>131100000</v>
      </c>
      <c r="R667" s="240">
        <v>251100000</v>
      </c>
      <c r="S667" s="211"/>
      <c r="T667" s="211"/>
      <c r="U667" s="228"/>
      <c r="V667" s="126"/>
      <c r="W667" s="60">
        <v>414050000</v>
      </c>
      <c r="X667" s="192">
        <f t="shared" si="134"/>
        <v>463736000.00000006</v>
      </c>
      <c r="Y667" s="143"/>
      <c r="Z667" s="86">
        <v>2014</v>
      </c>
      <c r="AA667" s="241"/>
      <c r="AB667" s="145"/>
    </row>
    <row r="668" spans="2:28" s="125" customFormat="1" ht="48" customHeight="1" x14ac:dyDescent="0.25">
      <c r="B668" s="105" t="s">
        <v>1412</v>
      </c>
      <c r="C668" s="213" t="s">
        <v>2</v>
      </c>
      <c r="D668" s="181" t="s">
        <v>531</v>
      </c>
      <c r="E668" s="181" t="s">
        <v>532</v>
      </c>
      <c r="F668" s="181" t="s">
        <v>980</v>
      </c>
      <c r="G668" s="181" t="s">
        <v>1416</v>
      </c>
      <c r="H668" s="199" t="s">
        <v>95</v>
      </c>
      <c r="I668" s="126">
        <v>100</v>
      </c>
      <c r="J668" s="181" t="s">
        <v>1016</v>
      </c>
      <c r="K668" s="181" t="s">
        <v>1532</v>
      </c>
      <c r="L668" s="187"/>
      <c r="M668" s="271" t="s">
        <v>1335</v>
      </c>
      <c r="N668" s="187" t="s">
        <v>1314</v>
      </c>
      <c r="O668" s="242"/>
      <c r="P668" s="144"/>
      <c r="Q668" s="199">
        <f>1710*12</f>
        <v>20520</v>
      </c>
      <c r="R668" s="199">
        <f>1710*12</f>
        <v>20520</v>
      </c>
      <c r="S668" s="211"/>
      <c r="T668" s="211"/>
      <c r="U668" s="228"/>
      <c r="V668" s="126"/>
      <c r="W668" s="60">
        <f>Q668+R668</f>
        <v>41040</v>
      </c>
      <c r="X668" s="192">
        <f t="shared" si="134"/>
        <v>45964.800000000003</v>
      </c>
      <c r="Y668" s="143"/>
      <c r="Z668" s="86">
        <v>2014</v>
      </c>
      <c r="AA668" s="241"/>
      <c r="AB668" s="145"/>
    </row>
    <row r="669" spans="2:28" s="125" customFormat="1" ht="48" customHeight="1" x14ac:dyDescent="0.25">
      <c r="B669" s="105" t="s">
        <v>1413</v>
      </c>
      <c r="C669" s="213" t="s">
        <v>2</v>
      </c>
      <c r="D669" s="181" t="s">
        <v>531</v>
      </c>
      <c r="E669" s="181" t="s">
        <v>532</v>
      </c>
      <c r="F669" s="181" t="s">
        <v>980</v>
      </c>
      <c r="G669" s="181" t="s">
        <v>1417</v>
      </c>
      <c r="H669" s="199" t="s">
        <v>95</v>
      </c>
      <c r="I669" s="126">
        <v>100</v>
      </c>
      <c r="J669" s="181" t="s">
        <v>1016</v>
      </c>
      <c r="K669" s="181" t="s">
        <v>1532</v>
      </c>
      <c r="L669" s="187"/>
      <c r="M669" s="271" t="s">
        <v>1335</v>
      </c>
      <c r="N669" s="187" t="s">
        <v>1314</v>
      </c>
      <c r="O669" s="242"/>
      <c r="P669" s="144"/>
      <c r="Q669" s="199">
        <f>40000*12</f>
        <v>480000</v>
      </c>
      <c r="R669" s="199">
        <f>40000*12</f>
        <v>480000</v>
      </c>
      <c r="S669" s="211"/>
      <c r="T669" s="211"/>
      <c r="U669" s="228"/>
      <c r="V669" s="126"/>
      <c r="W669" s="60">
        <f>Q669+R669</f>
        <v>960000</v>
      </c>
      <c r="X669" s="192">
        <f t="shared" si="134"/>
        <v>1075200</v>
      </c>
      <c r="Y669" s="143"/>
      <c r="Z669" s="86">
        <v>2014</v>
      </c>
      <c r="AA669" s="241"/>
      <c r="AB669" s="145"/>
    </row>
    <row r="670" spans="2:28" s="125" customFormat="1" ht="48" customHeight="1" x14ac:dyDescent="0.25">
      <c r="B670" s="105" t="s">
        <v>1414</v>
      </c>
      <c r="C670" s="213" t="s">
        <v>2</v>
      </c>
      <c r="D670" s="181" t="s">
        <v>1223</v>
      </c>
      <c r="E670" s="181" t="s">
        <v>1067</v>
      </c>
      <c r="F670" s="181" t="s">
        <v>1224</v>
      </c>
      <c r="G670" s="181" t="s">
        <v>1382</v>
      </c>
      <c r="H670" s="199" t="s">
        <v>95</v>
      </c>
      <c r="I670" s="126">
        <v>100</v>
      </c>
      <c r="J670" s="181" t="s">
        <v>1016</v>
      </c>
      <c r="K670" s="181" t="s">
        <v>1532</v>
      </c>
      <c r="L670" s="187"/>
      <c r="M670" s="271" t="s">
        <v>1335</v>
      </c>
      <c r="N670" s="187" t="s">
        <v>1314</v>
      </c>
      <c r="O670" s="242"/>
      <c r="P670" s="144"/>
      <c r="Q670" s="199">
        <f>10250*12</f>
        <v>123000</v>
      </c>
      <c r="R670" s="199">
        <f>10250*12</f>
        <v>123000</v>
      </c>
      <c r="S670" s="211"/>
      <c r="T670" s="211"/>
      <c r="U670" s="228"/>
      <c r="V670" s="126"/>
      <c r="W670" s="60">
        <f>SUM(Q670:T670)</f>
        <v>246000</v>
      </c>
      <c r="X670" s="192">
        <f t="shared" si="134"/>
        <v>275520</v>
      </c>
      <c r="Y670" s="143"/>
      <c r="Z670" s="86">
        <v>2014</v>
      </c>
      <c r="AA670" s="241"/>
      <c r="AB670" s="145"/>
    </row>
    <row r="671" spans="2:28" s="125" customFormat="1" ht="48" customHeight="1" x14ac:dyDescent="0.25">
      <c r="B671" s="105" t="s">
        <v>1415</v>
      </c>
      <c r="C671" s="213" t="s">
        <v>2</v>
      </c>
      <c r="D671" s="185" t="s">
        <v>487</v>
      </c>
      <c r="E671" s="185" t="s">
        <v>1283</v>
      </c>
      <c r="F671" s="185" t="s">
        <v>1284</v>
      </c>
      <c r="G671" s="185" t="s">
        <v>1418</v>
      </c>
      <c r="H671" s="199" t="s">
        <v>95</v>
      </c>
      <c r="I671" s="126">
        <v>0</v>
      </c>
      <c r="J671" s="181" t="s">
        <v>1017</v>
      </c>
      <c r="K671" s="187" t="s">
        <v>1419</v>
      </c>
      <c r="L671" s="187"/>
      <c r="M671" s="187" t="s">
        <v>1117</v>
      </c>
      <c r="N671" s="187" t="s">
        <v>1314</v>
      </c>
      <c r="O671" s="242"/>
      <c r="P671" s="239">
        <v>0</v>
      </c>
      <c r="Q671" s="239">
        <v>0</v>
      </c>
      <c r="R671" s="239">
        <v>0</v>
      </c>
      <c r="S671" s="211"/>
      <c r="T671" s="211"/>
      <c r="U671" s="228"/>
      <c r="V671" s="126"/>
      <c r="W671" s="60">
        <v>0</v>
      </c>
      <c r="X671" s="192">
        <f t="shared" ref="X671" si="136">W671*1.12</f>
        <v>0</v>
      </c>
      <c r="Y671" s="143"/>
      <c r="Z671" s="86">
        <v>2014</v>
      </c>
      <c r="AA671" s="241" t="s">
        <v>1424</v>
      </c>
      <c r="AB671" s="145"/>
    </row>
    <row r="672" spans="2:28" s="125" customFormat="1" ht="48" customHeight="1" x14ac:dyDescent="0.25">
      <c r="B672" s="105" t="s">
        <v>1423</v>
      </c>
      <c r="C672" s="213" t="s">
        <v>2</v>
      </c>
      <c r="D672" s="185" t="s">
        <v>487</v>
      </c>
      <c r="E672" s="185" t="s">
        <v>1283</v>
      </c>
      <c r="F672" s="185" t="s">
        <v>1284</v>
      </c>
      <c r="G672" s="185" t="s">
        <v>1418</v>
      </c>
      <c r="H672" s="199" t="s">
        <v>95</v>
      </c>
      <c r="I672" s="126">
        <v>0</v>
      </c>
      <c r="J672" s="181" t="s">
        <v>1017</v>
      </c>
      <c r="K672" s="187" t="s">
        <v>1419</v>
      </c>
      <c r="L672" s="187"/>
      <c r="M672" s="187" t="s">
        <v>1117</v>
      </c>
      <c r="N672" s="187" t="s">
        <v>1314</v>
      </c>
      <c r="O672" s="242"/>
      <c r="P672" s="239">
        <v>9840000</v>
      </c>
      <c r="Q672" s="239">
        <v>27360000</v>
      </c>
      <c r="R672" s="239">
        <v>27360000</v>
      </c>
      <c r="S672" s="211"/>
      <c r="T672" s="211"/>
      <c r="U672" s="228"/>
      <c r="V672" s="126"/>
      <c r="W672" s="60">
        <v>64560000</v>
      </c>
      <c r="X672" s="192">
        <f t="shared" si="134"/>
        <v>72307200</v>
      </c>
      <c r="Y672" s="143"/>
      <c r="Z672" s="86">
        <v>2014</v>
      </c>
      <c r="AA672" s="241"/>
      <c r="AB672" s="145"/>
    </row>
    <row r="673" spans="2:28" s="125" customFormat="1" ht="48" customHeight="1" x14ac:dyDescent="0.25">
      <c r="B673" s="105" t="s">
        <v>1420</v>
      </c>
      <c r="C673" s="213" t="s">
        <v>2</v>
      </c>
      <c r="D673" s="185" t="s">
        <v>487</v>
      </c>
      <c r="E673" s="185" t="s">
        <v>1283</v>
      </c>
      <c r="F673" s="185" t="s">
        <v>1284</v>
      </c>
      <c r="G673" s="185" t="s">
        <v>1421</v>
      </c>
      <c r="H673" s="199" t="s">
        <v>95</v>
      </c>
      <c r="I673" s="126">
        <v>0</v>
      </c>
      <c r="J673" s="181" t="s">
        <v>1017</v>
      </c>
      <c r="K673" s="187" t="s">
        <v>1422</v>
      </c>
      <c r="L673" s="187"/>
      <c r="M673" s="187" t="s">
        <v>1117</v>
      </c>
      <c r="N673" s="187" t="s">
        <v>1314</v>
      </c>
      <c r="O673" s="242"/>
      <c r="P673" s="239">
        <v>13356553.846153846</v>
      </c>
      <c r="Q673" s="239">
        <v>80139323.076923072</v>
      </c>
      <c r="R673" s="239">
        <v>80139323.076923072</v>
      </c>
      <c r="S673" s="211"/>
      <c r="T673" s="211"/>
      <c r="U673" s="228"/>
      <c r="V673" s="126"/>
      <c r="W673" s="60">
        <v>173635200</v>
      </c>
      <c r="X673" s="192">
        <f t="shared" si="134"/>
        <v>194471424.00000003</v>
      </c>
      <c r="Y673" s="143"/>
      <c r="Z673" s="86">
        <v>2014</v>
      </c>
      <c r="AA673" s="241"/>
      <c r="AB673" s="145"/>
    </row>
    <row r="674" spans="2:28" s="125" customFormat="1" ht="48" customHeight="1" x14ac:dyDescent="0.25">
      <c r="B674" s="105" t="s">
        <v>1425</v>
      </c>
      <c r="C674" s="213" t="s">
        <v>2</v>
      </c>
      <c r="D674" s="185" t="s">
        <v>487</v>
      </c>
      <c r="E674" s="185" t="s">
        <v>1283</v>
      </c>
      <c r="F674" s="185" t="s">
        <v>1284</v>
      </c>
      <c r="G674" s="185" t="s">
        <v>1426</v>
      </c>
      <c r="H674" s="199" t="s">
        <v>95</v>
      </c>
      <c r="I674" s="126">
        <v>0</v>
      </c>
      <c r="J674" s="181" t="s">
        <v>1017</v>
      </c>
      <c r="K674" s="56" t="s">
        <v>1427</v>
      </c>
      <c r="L674" s="187"/>
      <c r="M674" s="187" t="s">
        <v>1117</v>
      </c>
      <c r="N674" s="187" t="s">
        <v>1314</v>
      </c>
      <c r="O674" s="242"/>
      <c r="P674" s="239">
        <v>2400000</v>
      </c>
      <c r="Q674" s="239">
        <v>14400000</v>
      </c>
      <c r="R674" s="239">
        <v>14400000</v>
      </c>
      <c r="S674" s="211"/>
      <c r="T674" s="211"/>
      <c r="U674" s="228"/>
      <c r="V674" s="126"/>
      <c r="W674" s="60">
        <v>31200000</v>
      </c>
      <c r="X674" s="192">
        <f t="shared" si="134"/>
        <v>34944000</v>
      </c>
      <c r="Y674" s="143"/>
      <c r="Z674" s="86">
        <v>2014</v>
      </c>
      <c r="AA674" s="241"/>
      <c r="AB674" s="145"/>
    </row>
    <row r="675" spans="2:28" s="145" customFormat="1" ht="48" customHeight="1" x14ac:dyDescent="0.25">
      <c r="B675" s="105" t="s">
        <v>1428</v>
      </c>
      <c r="C675" s="224" t="s">
        <v>2</v>
      </c>
      <c r="D675" s="234" t="s">
        <v>257</v>
      </c>
      <c r="E675" s="234" t="s">
        <v>258</v>
      </c>
      <c r="F675" s="234" t="s">
        <v>259</v>
      </c>
      <c r="G675" s="234" t="s">
        <v>1429</v>
      </c>
      <c r="H675" s="278" t="s">
        <v>3</v>
      </c>
      <c r="I675" s="126">
        <v>0</v>
      </c>
      <c r="J675" s="271" t="s">
        <v>1015</v>
      </c>
      <c r="K675" s="332" t="s">
        <v>1430</v>
      </c>
      <c r="L675" s="187"/>
      <c r="M675" s="187" t="s">
        <v>1117</v>
      </c>
      <c r="N675" s="187" t="s">
        <v>1314</v>
      </c>
      <c r="O675" s="242"/>
      <c r="P675" s="239"/>
      <c r="Q675" s="239">
        <v>193552040.36666667</v>
      </c>
      <c r="R675" s="239">
        <v>193552040.36666667</v>
      </c>
      <c r="S675" s="333">
        <v>193552040.36666667</v>
      </c>
      <c r="T675" s="228"/>
      <c r="U675" s="228"/>
      <c r="V675" s="126"/>
      <c r="W675" s="60">
        <v>580656121.10000002</v>
      </c>
      <c r="X675" s="192">
        <v>650334855.63200009</v>
      </c>
      <c r="Y675" s="143"/>
      <c r="Z675" s="86">
        <v>2014</v>
      </c>
      <c r="AA675" s="275" t="s">
        <v>350</v>
      </c>
    </row>
    <row r="676" spans="2:28" s="125" customFormat="1" ht="48" customHeight="1" x14ac:dyDescent="0.25">
      <c r="B676" s="105" t="s">
        <v>1431</v>
      </c>
      <c r="C676" s="213" t="s">
        <v>2</v>
      </c>
      <c r="D676" s="234" t="s">
        <v>1432</v>
      </c>
      <c r="E676" s="234" t="s">
        <v>1433</v>
      </c>
      <c r="F676" s="234" t="s">
        <v>1434</v>
      </c>
      <c r="G676" s="234" t="s">
        <v>1435</v>
      </c>
      <c r="H676" s="199" t="s">
        <v>3</v>
      </c>
      <c r="I676" s="126">
        <v>100</v>
      </c>
      <c r="J676" s="181" t="s">
        <v>1015</v>
      </c>
      <c r="K676" s="217" t="s">
        <v>1169</v>
      </c>
      <c r="L676" s="187"/>
      <c r="M676" s="187" t="s">
        <v>1117</v>
      </c>
      <c r="N676" s="187" t="s">
        <v>1314</v>
      </c>
      <c r="O676" s="242"/>
      <c r="P676" s="239"/>
      <c r="Q676" s="239">
        <v>13000000</v>
      </c>
      <c r="R676" s="239">
        <v>13500000</v>
      </c>
      <c r="S676" s="239">
        <v>13500000</v>
      </c>
      <c r="T676" s="211"/>
      <c r="U676" s="228"/>
      <c r="V676" s="126"/>
      <c r="W676" s="60">
        <v>40000000</v>
      </c>
      <c r="X676" s="192">
        <f t="shared" si="134"/>
        <v>44800000.000000007</v>
      </c>
      <c r="Y676" s="143"/>
      <c r="Z676" s="86">
        <v>2014</v>
      </c>
      <c r="AA676" s="241"/>
      <c r="AB676" s="145"/>
    </row>
    <row r="677" spans="2:28" s="125" customFormat="1" ht="48" customHeight="1" x14ac:dyDescent="0.25">
      <c r="B677" s="105" t="s">
        <v>1436</v>
      </c>
      <c r="C677" s="213" t="s">
        <v>2</v>
      </c>
      <c r="D677" s="234" t="s">
        <v>390</v>
      </c>
      <c r="E677" s="234" t="s">
        <v>391</v>
      </c>
      <c r="F677" s="234" t="s">
        <v>391</v>
      </c>
      <c r="G677" s="234" t="s">
        <v>1437</v>
      </c>
      <c r="H677" s="199" t="s">
        <v>95</v>
      </c>
      <c r="I677" s="126">
        <v>0</v>
      </c>
      <c r="J677" s="181" t="s">
        <v>1017</v>
      </c>
      <c r="K677" s="181" t="s">
        <v>1438</v>
      </c>
      <c r="L677" s="187"/>
      <c r="M677" s="187" t="s">
        <v>1117</v>
      </c>
      <c r="N677" s="187" t="s">
        <v>1314</v>
      </c>
      <c r="O677" s="242"/>
      <c r="P677" s="239"/>
      <c r="Q677" s="239">
        <v>687590</v>
      </c>
      <c r="R677" s="239">
        <v>8251080</v>
      </c>
      <c r="S677" s="239"/>
      <c r="T677" s="211"/>
      <c r="U677" s="228"/>
      <c r="V677" s="126"/>
      <c r="W677" s="60">
        <v>8938670</v>
      </c>
      <c r="X677" s="192">
        <f t="shared" si="134"/>
        <v>10011310.4</v>
      </c>
      <c r="Y677" s="143"/>
      <c r="Z677" s="86">
        <v>2014</v>
      </c>
      <c r="AA677" s="241"/>
      <c r="AB677" s="145"/>
    </row>
    <row r="678" spans="2:28" s="145" customFormat="1" ht="48" customHeight="1" x14ac:dyDescent="0.25">
      <c r="B678" s="105" t="s">
        <v>1439</v>
      </c>
      <c r="C678" s="224" t="s">
        <v>2</v>
      </c>
      <c r="D678" s="234" t="s">
        <v>537</v>
      </c>
      <c r="E678" s="234" t="s">
        <v>538</v>
      </c>
      <c r="F678" s="234" t="s">
        <v>538</v>
      </c>
      <c r="G678" s="234" t="s">
        <v>1441</v>
      </c>
      <c r="H678" s="278" t="s">
        <v>3</v>
      </c>
      <c r="I678" s="126">
        <v>100</v>
      </c>
      <c r="J678" s="271" t="s">
        <v>1015</v>
      </c>
      <c r="K678" s="271" t="s">
        <v>1085</v>
      </c>
      <c r="L678" s="187"/>
      <c r="M678" s="271" t="s">
        <v>1440</v>
      </c>
      <c r="N678" s="187" t="s">
        <v>1314</v>
      </c>
      <c r="O678" s="242"/>
      <c r="P678" s="239">
        <v>1022043.75</v>
      </c>
      <c r="Q678" s="239">
        <v>11705868.75</v>
      </c>
      <c r="R678" s="239">
        <v>12876455.630000001</v>
      </c>
      <c r="S678" s="239">
        <v>14164101.189999999</v>
      </c>
      <c r="T678" s="239">
        <v>15580511.310000001</v>
      </c>
      <c r="U678" s="229">
        <v>17138562.43999999</v>
      </c>
      <c r="V678" s="229"/>
      <c r="W678" s="60">
        <v>72487543.069999993</v>
      </c>
      <c r="X678" s="192">
        <f t="shared" si="134"/>
        <v>81186048.238399997</v>
      </c>
      <c r="Y678" s="143"/>
      <c r="Z678" s="86">
        <v>2014</v>
      </c>
      <c r="AA678" s="275"/>
    </row>
    <row r="679" spans="2:28" s="125" customFormat="1" ht="48" customHeight="1" x14ac:dyDescent="0.25">
      <c r="B679" s="105" t="s">
        <v>1442</v>
      </c>
      <c r="C679" s="213" t="s">
        <v>2</v>
      </c>
      <c r="D679" s="181" t="s">
        <v>531</v>
      </c>
      <c r="E679" s="181" t="s">
        <v>532</v>
      </c>
      <c r="F679" s="181" t="s">
        <v>980</v>
      </c>
      <c r="G679" s="181" t="s">
        <v>1443</v>
      </c>
      <c r="H679" s="199" t="s">
        <v>95</v>
      </c>
      <c r="I679" s="126">
        <v>100</v>
      </c>
      <c r="J679" s="181" t="s">
        <v>1017</v>
      </c>
      <c r="K679" s="181" t="s">
        <v>1085</v>
      </c>
      <c r="L679" s="187"/>
      <c r="M679" s="271" t="s">
        <v>1335</v>
      </c>
      <c r="N679" s="187" t="s">
        <v>1314</v>
      </c>
      <c r="O679" s="242"/>
      <c r="P679" s="239">
        <v>4048000</v>
      </c>
      <c r="Q679" s="239">
        <v>24288000</v>
      </c>
      <c r="R679" s="239"/>
      <c r="S679" s="239"/>
      <c r="T679" s="239"/>
      <c r="U679" s="239"/>
      <c r="V679" s="255"/>
      <c r="W679" s="60">
        <v>28336000</v>
      </c>
      <c r="X679" s="192">
        <f t="shared" si="134"/>
        <v>31736320.000000004</v>
      </c>
      <c r="Y679" s="143"/>
      <c r="Z679" s="86">
        <v>2014</v>
      </c>
      <c r="AA679" s="241"/>
      <c r="AB679" s="145"/>
    </row>
    <row r="680" spans="2:28" s="125" customFormat="1" ht="48" customHeight="1" x14ac:dyDescent="0.25">
      <c r="B680" s="105" t="s">
        <v>1444</v>
      </c>
      <c r="C680" s="213" t="s">
        <v>2</v>
      </c>
      <c r="D680" s="181" t="s">
        <v>1445</v>
      </c>
      <c r="E680" s="181" t="s">
        <v>1446</v>
      </c>
      <c r="F680" s="181" t="s">
        <v>1447</v>
      </c>
      <c r="G680" s="181" t="s">
        <v>1448</v>
      </c>
      <c r="H680" s="199" t="s">
        <v>95</v>
      </c>
      <c r="I680" s="126">
        <v>0</v>
      </c>
      <c r="J680" s="181" t="s">
        <v>1017</v>
      </c>
      <c r="K680" s="181" t="s">
        <v>1085</v>
      </c>
      <c r="L680" s="187"/>
      <c r="M680" s="271" t="s">
        <v>1335</v>
      </c>
      <c r="N680" s="187" t="s">
        <v>1314</v>
      </c>
      <c r="O680" s="242"/>
      <c r="P680" s="199">
        <f>700000*2</f>
        <v>1400000</v>
      </c>
      <c r="Q680" s="199">
        <f>700000*12</f>
        <v>8400000</v>
      </c>
      <c r="R680" s="199">
        <f>700000*12</f>
        <v>8400000</v>
      </c>
      <c r="S680" s="199">
        <f>700000*12</f>
        <v>8400000</v>
      </c>
      <c r="T680" s="203">
        <f>700000*12</f>
        <v>8400000</v>
      </c>
      <c r="U680" s="273"/>
      <c r="V680" s="255"/>
      <c r="W680" s="60">
        <v>35000000</v>
      </c>
      <c r="X680" s="192">
        <f t="shared" ref="X680" si="137">W680*1.12</f>
        <v>39200000.000000007</v>
      </c>
      <c r="Y680" s="143"/>
      <c r="Z680" s="86">
        <v>2014</v>
      </c>
      <c r="AA680" s="241"/>
      <c r="AB680" s="145"/>
    </row>
    <row r="681" spans="2:28" s="125" customFormat="1" ht="48" customHeight="1" x14ac:dyDescent="0.25">
      <c r="B681" s="105" t="s">
        <v>1449</v>
      </c>
      <c r="C681" s="213" t="s">
        <v>2</v>
      </c>
      <c r="D681" s="195" t="s">
        <v>1375</v>
      </c>
      <c r="E681" s="185" t="s">
        <v>1376</v>
      </c>
      <c r="F681" s="185" t="s">
        <v>1376</v>
      </c>
      <c r="G681" s="252" t="s">
        <v>1450</v>
      </c>
      <c r="H681" s="256" t="s">
        <v>3</v>
      </c>
      <c r="I681" s="126">
        <v>100</v>
      </c>
      <c r="J681" s="181" t="s">
        <v>1015</v>
      </c>
      <c r="K681" s="181" t="s">
        <v>1451</v>
      </c>
      <c r="L681" s="187"/>
      <c r="M681" s="187" t="s">
        <v>1452</v>
      </c>
      <c r="N681" s="187" t="s">
        <v>1314</v>
      </c>
      <c r="O681" s="242"/>
      <c r="P681" s="257">
        <v>65750</v>
      </c>
      <c r="Q681" s="257">
        <v>789000</v>
      </c>
      <c r="R681" s="199"/>
      <c r="S681" s="199"/>
      <c r="T681" s="203"/>
      <c r="U681" s="273"/>
      <c r="V681" s="255"/>
      <c r="W681" s="60">
        <v>854750</v>
      </c>
      <c r="X681" s="192">
        <f t="shared" ref="X681:X689" si="138">W681*1.12</f>
        <v>957320.00000000012</v>
      </c>
      <c r="Y681" s="143"/>
      <c r="Z681" s="86">
        <v>2014</v>
      </c>
      <c r="AA681" s="241"/>
      <c r="AB681" s="145"/>
    </row>
    <row r="682" spans="2:28" s="125" customFormat="1" ht="48" customHeight="1" x14ac:dyDescent="0.25">
      <c r="B682" s="105" t="s">
        <v>1453</v>
      </c>
      <c r="C682" s="213" t="s">
        <v>2</v>
      </c>
      <c r="D682" s="134" t="s">
        <v>1455</v>
      </c>
      <c r="E682" s="208" t="s">
        <v>1456</v>
      </c>
      <c r="F682" s="208" t="s">
        <v>1456</v>
      </c>
      <c r="G682" s="208" t="s">
        <v>1456</v>
      </c>
      <c r="H682" s="256" t="s">
        <v>3</v>
      </c>
      <c r="I682" s="126">
        <v>100</v>
      </c>
      <c r="J682" s="181" t="s">
        <v>535</v>
      </c>
      <c r="K682" s="181" t="s">
        <v>467</v>
      </c>
      <c r="L682" s="187"/>
      <c r="M682" s="187" t="s">
        <v>1117</v>
      </c>
      <c r="N682" s="187" t="s">
        <v>1314</v>
      </c>
      <c r="O682" s="242"/>
      <c r="P682" s="257"/>
      <c r="Q682" s="257">
        <v>0</v>
      </c>
      <c r="R682" s="257">
        <v>0</v>
      </c>
      <c r="S682" s="257">
        <v>0</v>
      </c>
      <c r="T682" s="203"/>
      <c r="U682" s="273"/>
      <c r="V682" s="255"/>
      <c r="W682" s="60">
        <v>0</v>
      </c>
      <c r="X682" s="192">
        <f t="shared" ref="X682" si="139">W682*1.12</f>
        <v>0</v>
      </c>
      <c r="Y682" s="143"/>
      <c r="Z682" s="86">
        <v>2015</v>
      </c>
      <c r="AA682" s="241" t="s">
        <v>1737</v>
      </c>
      <c r="AB682" s="145"/>
    </row>
    <row r="683" spans="2:28" s="145" customFormat="1" ht="48" customHeight="1" x14ac:dyDescent="0.25">
      <c r="B683" s="105" t="s">
        <v>1736</v>
      </c>
      <c r="C683" s="224" t="s">
        <v>2</v>
      </c>
      <c r="D683" s="134" t="s">
        <v>1455</v>
      </c>
      <c r="E683" s="208" t="s">
        <v>1456</v>
      </c>
      <c r="F683" s="208" t="s">
        <v>1456</v>
      </c>
      <c r="G683" s="208" t="s">
        <v>1751</v>
      </c>
      <c r="H683" s="270" t="s">
        <v>3</v>
      </c>
      <c r="I683" s="126">
        <v>100</v>
      </c>
      <c r="J683" s="271" t="s">
        <v>96</v>
      </c>
      <c r="K683" s="271" t="s">
        <v>467</v>
      </c>
      <c r="L683" s="187"/>
      <c r="M683" s="187" t="s">
        <v>1117</v>
      </c>
      <c r="N683" s="187" t="s">
        <v>1314</v>
      </c>
      <c r="O683" s="242"/>
      <c r="P683" s="272"/>
      <c r="Q683" s="272">
        <v>0</v>
      </c>
      <c r="R683" s="272">
        <v>0</v>
      </c>
      <c r="S683" s="272">
        <v>0</v>
      </c>
      <c r="T683" s="273"/>
      <c r="U683" s="273"/>
      <c r="V683" s="274"/>
      <c r="W683" s="60">
        <v>0</v>
      </c>
      <c r="X683" s="192">
        <f t="shared" si="138"/>
        <v>0</v>
      </c>
      <c r="Y683" s="143"/>
      <c r="Z683" s="86">
        <v>2015</v>
      </c>
      <c r="AA683" s="275" t="s">
        <v>992</v>
      </c>
    </row>
    <row r="684" spans="2:28" s="125" customFormat="1" ht="48" customHeight="1" x14ac:dyDescent="0.25">
      <c r="B684" s="105" t="s">
        <v>1454</v>
      </c>
      <c r="C684" s="213" t="s">
        <v>2</v>
      </c>
      <c r="D684" s="189" t="s">
        <v>1457</v>
      </c>
      <c r="E684" s="189" t="s">
        <v>1458</v>
      </c>
      <c r="F684" s="189" t="s">
        <v>1458</v>
      </c>
      <c r="G684" s="189" t="s">
        <v>1459</v>
      </c>
      <c r="H684" s="256" t="s">
        <v>615</v>
      </c>
      <c r="I684" s="126">
        <v>100</v>
      </c>
      <c r="J684" s="181" t="s">
        <v>1015</v>
      </c>
      <c r="K684" s="181" t="s">
        <v>1085</v>
      </c>
      <c r="L684" s="187"/>
      <c r="M684" s="187" t="s">
        <v>1117</v>
      </c>
      <c r="N684" s="187" t="s">
        <v>1314</v>
      </c>
      <c r="O684" s="242"/>
      <c r="P684" s="257"/>
      <c r="Q684" s="257">
        <v>0</v>
      </c>
      <c r="R684" s="257">
        <v>0</v>
      </c>
      <c r="S684" s="257">
        <v>0</v>
      </c>
      <c r="T684" s="203"/>
      <c r="U684" s="273"/>
      <c r="V684" s="255"/>
      <c r="W684" s="60">
        <v>0</v>
      </c>
      <c r="X684" s="192">
        <f t="shared" si="138"/>
        <v>0</v>
      </c>
      <c r="Y684" s="143"/>
      <c r="Z684" s="86">
        <v>2014</v>
      </c>
      <c r="AA684" s="241" t="s">
        <v>992</v>
      </c>
      <c r="AB684" s="145"/>
    </row>
    <row r="685" spans="2:28" s="125" customFormat="1" ht="48" customHeight="1" x14ac:dyDescent="0.25">
      <c r="B685" s="105" t="s">
        <v>1460</v>
      </c>
      <c r="C685" s="213" t="s">
        <v>2</v>
      </c>
      <c r="D685" s="189" t="s">
        <v>932</v>
      </c>
      <c r="E685" s="189" t="s">
        <v>411</v>
      </c>
      <c r="F685" s="189" t="s">
        <v>411</v>
      </c>
      <c r="G685" s="189" t="s">
        <v>1464</v>
      </c>
      <c r="H685" s="256" t="s">
        <v>95</v>
      </c>
      <c r="I685" s="126">
        <v>0</v>
      </c>
      <c r="J685" s="181" t="s">
        <v>1016</v>
      </c>
      <c r="K685" s="260" t="s">
        <v>1373</v>
      </c>
      <c r="L685" s="187"/>
      <c r="M685" s="187" t="s">
        <v>1117</v>
      </c>
      <c r="N685" s="187" t="s">
        <v>1314</v>
      </c>
      <c r="O685" s="242"/>
      <c r="P685" s="257"/>
      <c r="Q685" s="257">
        <v>0</v>
      </c>
      <c r="R685" s="257">
        <v>0</v>
      </c>
      <c r="S685" s="257"/>
      <c r="T685" s="203"/>
      <c r="U685" s="273"/>
      <c r="V685" s="255"/>
      <c r="W685" s="60">
        <v>0</v>
      </c>
      <c r="X685" s="192">
        <f t="shared" si="138"/>
        <v>0</v>
      </c>
      <c r="Y685" s="143"/>
      <c r="Z685" s="86">
        <v>2014</v>
      </c>
      <c r="AA685" s="241" t="s">
        <v>1840</v>
      </c>
      <c r="AB685" s="145"/>
    </row>
    <row r="686" spans="2:28" s="125" customFormat="1" ht="48" customHeight="1" x14ac:dyDescent="0.25">
      <c r="B686" s="105" t="s">
        <v>1839</v>
      </c>
      <c r="C686" s="213" t="s">
        <v>2</v>
      </c>
      <c r="D686" s="189" t="s">
        <v>932</v>
      </c>
      <c r="E686" s="189" t="s">
        <v>411</v>
      </c>
      <c r="F686" s="189" t="s">
        <v>411</v>
      </c>
      <c r="G686" s="189" t="s">
        <v>1464</v>
      </c>
      <c r="H686" s="256" t="s">
        <v>95</v>
      </c>
      <c r="I686" s="126">
        <v>0</v>
      </c>
      <c r="J686" s="181" t="s">
        <v>1016</v>
      </c>
      <c r="K686" s="260" t="s">
        <v>1373</v>
      </c>
      <c r="L686" s="187"/>
      <c r="M686" s="187" t="s">
        <v>1117</v>
      </c>
      <c r="N686" s="187" t="s">
        <v>1314</v>
      </c>
      <c r="O686" s="242"/>
      <c r="P686" s="257"/>
      <c r="Q686" s="257">
        <v>1000000</v>
      </c>
      <c r="R686" s="257">
        <v>500000</v>
      </c>
      <c r="S686" s="257"/>
      <c r="T686" s="203"/>
      <c r="U686" s="273"/>
      <c r="V686" s="255"/>
      <c r="W686" s="60">
        <v>1500000</v>
      </c>
      <c r="X686" s="192">
        <f t="shared" ref="X686" si="140">W686*1.12</f>
        <v>1680000.0000000002</v>
      </c>
      <c r="Y686" s="143"/>
      <c r="Z686" s="86">
        <v>2015</v>
      </c>
      <c r="AA686" s="241"/>
      <c r="AB686" s="145"/>
    </row>
    <row r="687" spans="2:28" s="125" customFormat="1" ht="48" customHeight="1" x14ac:dyDescent="0.25">
      <c r="B687" s="105" t="s">
        <v>1461</v>
      </c>
      <c r="C687" s="213" t="s">
        <v>2</v>
      </c>
      <c r="D687" s="202" t="s">
        <v>496</v>
      </c>
      <c r="E687" s="202" t="s">
        <v>497</v>
      </c>
      <c r="F687" s="185" t="s">
        <v>498</v>
      </c>
      <c r="G687" s="185" t="s">
        <v>1462</v>
      </c>
      <c r="H687" s="256" t="s">
        <v>95</v>
      </c>
      <c r="I687" s="126">
        <v>0</v>
      </c>
      <c r="J687" s="181" t="s">
        <v>1016</v>
      </c>
      <c r="K687" s="181" t="s">
        <v>1085</v>
      </c>
      <c r="L687" s="187"/>
      <c r="M687" s="286" t="s">
        <v>1463</v>
      </c>
      <c r="N687" s="187" t="s">
        <v>1314</v>
      </c>
      <c r="O687" s="242"/>
      <c r="P687" s="257"/>
      <c r="Q687" s="259">
        <v>15991400</v>
      </c>
      <c r="R687" s="259">
        <v>15991400</v>
      </c>
      <c r="S687" s="257"/>
      <c r="T687" s="203"/>
      <c r="U687" s="273"/>
      <c r="V687" s="255"/>
      <c r="W687" s="60">
        <v>31982800</v>
      </c>
      <c r="X687" s="192">
        <f t="shared" si="138"/>
        <v>35820736</v>
      </c>
      <c r="Y687" s="143"/>
      <c r="Z687" s="86">
        <v>2014</v>
      </c>
      <c r="AA687" s="241"/>
      <c r="AB687" s="145"/>
    </row>
    <row r="688" spans="2:28" s="125" customFormat="1" ht="48" customHeight="1" x14ac:dyDescent="0.25">
      <c r="B688" s="105" t="s">
        <v>1474</v>
      </c>
      <c r="C688" s="213" t="s">
        <v>2</v>
      </c>
      <c r="D688" s="189" t="s">
        <v>1475</v>
      </c>
      <c r="E688" s="189" t="s">
        <v>1476</v>
      </c>
      <c r="F688" s="189" t="s">
        <v>1476</v>
      </c>
      <c r="G688" s="189" t="s">
        <v>1477</v>
      </c>
      <c r="H688" s="189" t="s">
        <v>3</v>
      </c>
      <c r="I688" s="126">
        <v>100</v>
      </c>
      <c r="J688" s="181" t="s">
        <v>1016</v>
      </c>
      <c r="K688" s="181" t="s">
        <v>1085</v>
      </c>
      <c r="L688" s="187"/>
      <c r="M688" s="286" t="s">
        <v>1478</v>
      </c>
      <c r="N688" s="187" t="s">
        <v>1314</v>
      </c>
      <c r="O688" s="242"/>
      <c r="P688" s="257"/>
      <c r="Q688" s="259">
        <v>0</v>
      </c>
      <c r="R688" s="259">
        <v>0</v>
      </c>
      <c r="S688" s="259">
        <v>0</v>
      </c>
      <c r="T688" s="203"/>
      <c r="U688" s="273"/>
      <c r="V688" s="255"/>
      <c r="W688" s="60">
        <v>0</v>
      </c>
      <c r="X688" s="192">
        <f t="shared" si="138"/>
        <v>0</v>
      </c>
      <c r="Y688" s="143"/>
      <c r="Z688" s="86">
        <v>2014</v>
      </c>
      <c r="AA688" s="241" t="s">
        <v>992</v>
      </c>
      <c r="AB688" s="145"/>
    </row>
    <row r="689" spans="2:28" s="125" customFormat="1" ht="48" customHeight="1" x14ac:dyDescent="0.25">
      <c r="B689" s="105" t="s">
        <v>1479</v>
      </c>
      <c r="C689" s="213" t="s">
        <v>2</v>
      </c>
      <c r="D689" s="189" t="s">
        <v>390</v>
      </c>
      <c r="E689" s="189" t="s">
        <v>391</v>
      </c>
      <c r="F689" s="189" t="s">
        <v>391</v>
      </c>
      <c r="G689" s="189" t="s">
        <v>1480</v>
      </c>
      <c r="H689" s="256" t="s">
        <v>95</v>
      </c>
      <c r="I689" s="126">
        <v>0</v>
      </c>
      <c r="J689" s="181" t="s">
        <v>1016</v>
      </c>
      <c r="K689" s="181" t="s">
        <v>393</v>
      </c>
      <c r="L689" s="187"/>
      <c r="M689" s="187" t="s">
        <v>1117</v>
      </c>
      <c r="N689" s="187" t="s">
        <v>1314</v>
      </c>
      <c r="O689" s="242"/>
      <c r="P689" s="259">
        <v>4379712</v>
      </c>
      <c r="Q689" s="259">
        <v>17518848</v>
      </c>
      <c r="R689" s="259"/>
      <c r="S689" s="259"/>
      <c r="T689" s="203"/>
      <c r="U689" s="273"/>
      <c r="V689" s="255"/>
      <c r="W689" s="60">
        <v>21898560</v>
      </c>
      <c r="X689" s="192">
        <f t="shared" si="138"/>
        <v>24526387.200000003</v>
      </c>
      <c r="Y689" s="143"/>
      <c r="Z689" s="86">
        <v>2014</v>
      </c>
      <c r="AA689" s="241"/>
      <c r="AB689" s="145"/>
    </row>
    <row r="690" spans="2:28" s="125" customFormat="1" ht="48" customHeight="1" x14ac:dyDescent="0.25">
      <c r="B690" s="105" t="s">
        <v>1481</v>
      </c>
      <c r="C690" s="213" t="s">
        <v>2</v>
      </c>
      <c r="D690" s="189" t="s">
        <v>390</v>
      </c>
      <c r="E690" s="189" t="s">
        <v>391</v>
      </c>
      <c r="F690" s="189" t="s">
        <v>391</v>
      </c>
      <c r="G690" s="189" t="s">
        <v>1480</v>
      </c>
      <c r="H690" s="256" t="s">
        <v>95</v>
      </c>
      <c r="I690" s="126">
        <v>0</v>
      </c>
      <c r="J690" s="181" t="s">
        <v>1016</v>
      </c>
      <c r="K690" s="181" t="s">
        <v>393</v>
      </c>
      <c r="L690" s="187"/>
      <c r="M690" s="187" t="s">
        <v>1117</v>
      </c>
      <c r="N690" s="187" t="s">
        <v>1314</v>
      </c>
      <c r="O690" s="242"/>
      <c r="P690" s="259">
        <v>1400000</v>
      </c>
      <c r="Q690" s="259">
        <v>5600000</v>
      </c>
      <c r="R690" s="259"/>
      <c r="S690" s="259"/>
      <c r="T690" s="203"/>
      <c r="U690" s="273"/>
      <c r="V690" s="255"/>
      <c r="W690" s="60">
        <v>7000000</v>
      </c>
      <c r="X690" s="192">
        <f t="shared" ref="X690:X691" si="141">W690*1.12</f>
        <v>7840000.0000000009</v>
      </c>
      <c r="Y690" s="143"/>
      <c r="Z690" s="86">
        <v>2014</v>
      </c>
      <c r="AA690" s="241"/>
      <c r="AB690" s="145"/>
    </row>
    <row r="691" spans="2:28" s="125" customFormat="1" ht="48" customHeight="1" x14ac:dyDescent="0.25">
      <c r="B691" s="105" t="s">
        <v>1482</v>
      </c>
      <c r="C691" s="213" t="s">
        <v>2</v>
      </c>
      <c r="D691" s="189" t="s">
        <v>932</v>
      </c>
      <c r="E691" s="189" t="s">
        <v>411</v>
      </c>
      <c r="F691" s="189" t="s">
        <v>411</v>
      </c>
      <c r="G691" s="189" t="s">
        <v>1483</v>
      </c>
      <c r="H691" s="256" t="s">
        <v>95</v>
      </c>
      <c r="I691" s="126">
        <v>0</v>
      </c>
      <c r="J691" s="181" t="s">
        <v>1016</v>
      </c>
      <c r="K691" s="181" t="s">
        <v>1484</v>
      </c>
      <c r="L691" s="187"/>
      <c r="M691" s="187" t="s">
        <v>1117</v>
      </c>
      <c r="N691" s="187" t="s">
        <v>1314</v>
      </c>
      <c r="O691" s="242"/>
      <c r="P691" s="259">
        <v>14000</v>
      </c>
      <c r="Q691" s="259">
        <v>170000</v>
      </c>
      <c r="R691" s="259">
        <v>170000</v>
      </c>
      <c r="S691" s="259"/>
      <c r="T691" s="203"/>
      <c r="U691" s="273"/>
      <c r="V691" s="255"/>
      <c r="W691" s="60">
        <v>354000</v>
      </c>
      <c r="X691" s="192">
        <f t="shared" si="141"/>
        <v>396480.00000000006</v>
      </c>
      <c r="Y691" s="143"/>
      <c r="Z691" s="86">
        <v>2014</v>
      </c>
      <c r="AA691" s="241"/>
      <c r="AB691" s="145"/>
    </row>
    <row r="692" spans="2:28" s="125" customFormat="1" ht="48" customHeight="1" x14ac:dyDescent="0.25">
      <c r="B692" s="105" t="s">
        <v>1485</v>
      </c>
      <c r="C692" s="213" t="s">
        <v>2</v>
      </c>
      <c r="D692" s="181" t="s">
        <v>227</v>
      </c>
      <c r="E692" s="181" t="s">
        <v>228</v>
      </c>
      <c r="F692" s="181" t="s">
        <v>228</v>
      </c>
      <c r="G692" s="181" t="s">
        <v>1486</v>
      </c>
      <c r="H692" s="256" t="s">
        <v>95</v>
      </c>
      <c r="I692" s="126">
        <v>0</v>
      </c>
      <c r="J692" s="181" t="s">
        <v>1016</v>
      </c>
      <c r="K692" s="181" t="s">
        <v>233</v>
      </c>
      <c r="L692" s="187"/>
      <c r="M692" s="271" t="s">
        <v>234</v>
      </c>
      <c r="N692" s="187" t="s">
        <v>1314</v>
      </c>
      <c r="O692" s="242"/>
      <c r="P692" s="259"/>
      <c r="Q692" s="259">
        <v>611111111.10000002</v>
      </c>
      <c r="R692" s="259">
        <v>733333333.31999993</v>
      </c>
      <c r="S692" s="259">
        <v>733333333.31999993</v>
      </c>
      <c r="T692" s="203">
        <v>122222222.26000001</v>
      </c>
      <c r="U692" s="273"/>
      <c r="V692" s="255"/>
      <c r="W692" s="60">
        <f>SUM(P692:T692)</f>
        <v>2200000000</v>
      </c>
      <c r="X692" s="192">
        <f t="shared" ref="X692:X724" si="142">W692*1.12</f>
        <v>2464000000</v>
      </c>
      <c r="Y692" s="143"/>
      <c r="Z692" s="86">
        <v>2014</v>
      </c>
      <c r="AA692" s="241"/>
      <c r="AB692" s="145"/>
    </row>
    <row r="693" spans="2:28" s="125" customFormat="1" ht="48" customHeight="1" x14ac:dyDescent="0.25">
      <c r="B693" s="105" t="s">
        <v>1490</v>
      </c>
      <c r="C693" s="213" t="s">
        <v>2</v>
      </c>
      <c r="D693" s="181" t="s">
        <v>416</v>
      </c>
      <c r="E693" s="181" t="s">
        <v>417</v>
      </c>
      <c r="F693" s="181" t="s">
        <v>417</v>
      </c>
      <c r="G693" s="181" t="s">
        <v>1491</v>
      </c>
      <c r="H693" s="256" t="s">
        <v>95</v>
      </c>
      <c r="I693" s="126">
        <v>0</v>
      </c>
      <c r="J693" s="181" t="s">
        <v>1016</v>
      </c>
      <c r="K693" s="181" t="s">
        <v>1492</v>
      </c>
      <c r="L693" s="187"/>
      <c r="M693" s="187" t="s">
        <v>1117</v>
      </c>
      <c r="N693" s="187" t="s">
        <v>1314</v>
      </c>
      <c r="O693" s="242"/>
      <c r="P693" s="259">
        <v>124960</v>
      </c>
      <c r="Q693" s="259">
        <v>999680</v>
      </c>
      <c r="R693" s="259">
        <v>999680</v>
      </c>
      <c r="S693" s="259">
        <v>999680</v>
      </c>
      <c r="T693" s="203"/>
      <c r="U693" s="273"/>
      <c r="V693" s="255"/>
      <c r="W693" s="60">
        <v>3124000</v>
      </c>
      <c r="X693" s="192">
        <f t="shared" si="142"/>
        <v>3498880.0000000005</v>
      </c>
      <c r="Y693" s="143"/>
      <c r="Z693" s="86">
        <v>2014</v>
      </c>
      <c r="AA693" s="241"/>
      <c r="AB693" s="145"/>
    </row>
    <row r="694" spans="2:28" s="125" customFormat="1" ht="48" customHeight="1" x14ac:dyDescent="0.25">
      <c r="B694" s="105" t="s">
        <v>1493</v>
      </c>
      <c r="C694" s="213" t="s">
        <v>2</v>
      </c>
      <c r="D694" s="181" t="s">
        <v>410</v>
      </c>
      <c r="E694" s="181" t="s">
        <v>411</v>
      </c>
      <c r="F694" s="181" t="s">
        <v>411</v>
      </c>
      <c r="G694" s="181" t="s">
        <v>1494</v>
      </c>
      <c r="H694" s="256" t="s">
        <v>95</v>
      </c>
      <c r="I694" s="126">
        <v>0</v>
      </c>
      <c r="J694" s="181" t="s">
        <v>1016</v>
      </c>
      <c r="K694" s="181" t="s">
        <v>1311</v>
      </c>
      <c r="L694" s="187"/>
      <c r="M694" s="187" t="s">
        <v>1117</v>
      </c>
      <c r="N694" s="187" t="s">
        <v>1314</v>
      </c>
      <c r="O694" s="242"/>
      <c r="P694" s="259">
        <v>9813500</v>
      </c>
      <c r="Q694" s="259">
        <v>112855250</v>
      </c>
      <c r="R694" s="259">
        <v>112855250</v>
      </c>
      <c r="S694" s="259"/>
      <c r="T694" s="203"/>
      <c r="U694" s="273"/>
      <c r="V694" s="255"/>
      <c r="W694" s="60">
        <v>235524000</v>
      </c>
      <c r="X694" s="192">
        <f t="shared" si="142"/>
        <v>263786880.00000003</v>
      </c>
      <c r="Y694" s="143"/>
      <c r="Z694" s="86">
        <v>2014</v>
      </c>
      <c r="AA694" s="241"/>
      <c r="AB694" s="145"/>
    </row>
    <row r="695" spans="2:28" s="145" customFormat="1" ht="48" customHeight="1" x14ac:dyDescent="0.25">
      <c r="B695" s="105" t="s">
        <v>1495</v>
      </c>
      <c r="C695" s="224" t="s">
        <v>2</v>
      </c>
      <c r="D695" s="271" t="s">
        <v>487</v>
      </c>
      <c r="E695" s="271" t="s">
        <v>1283</v>
      </c>
      <c r="F695" s="271" t="s">
        <v>1284</v>
      </c>
      <c r="G695" s="271" t="s">
        <v>1500</v>
      </c>
      <c r="H695" s="270" t="s">
        <v>95</v>
      </c>
      <c r="I695" s="126">
        <v>0</v>
      </c>
      <c r="J695" s="271" t="s">
        <v>1016</v>
      </c>
      <c r="K695" s="260" t="s">
        <v>1373</v>
      </c>
      <c r="L695" s="187"/>
      <c r="M695" s="187" t="s">
        <v>1117</v>
      </c>
      <c r="N695" s="187" t="s">
        <v>1314</v>
      </c>
      <c r="O695" s="242"/>
      <c r="P695" s="277">
        <v>925000</v>
      </c>
      <c r="Q695" s="277">
        <v>12950000</v>
      </c>
      <c r="R695" s="277">
        <v>12950000</v>
      </c>
      <c r="S695" s="277"/>
      <c r="T695" s="273"/>
      <c r="U695" s="273"/>
      <c r="V695" s="274"/>
      <c r="W695" s="60">
        <v>26825000</v>
      </c>
      <c r="X695" s="192">
        <f t="shared" si="142"/>
        <v>30044000.000000004</v>
      </c>
      <c r="Y695" s="143"/>
      <c r="Z695" s="86">
        <v>2014</v>
      </c>
      <c r="AA695" s="275"/>
    </row>
    <row r="696" spans="2:28" s="145" customFormat="1" ht="48" customHeight="1" x14ac:dyDescent="0.25">
      <c r="B696" s="105" t="s">
        <v>1496</v>
      </c>
      <c r="C696" s="224" t="s">
        <v>2</v>
      </c>
      <c r="D696" s="271" t="s">
        <v>1475</v>
      </c>
      <c r="E696" s="271" t="s">
        <v>1476</v>
      </c>
      <c r="F696" s="271" t="s">
        <v>1476</v>
      </c>
      <c r="G696" s="271" t="s">
        <v>1591</v>
      </c>
      <c r="H696" s="270" t="s">
        <v>3</v>
      </c>
      <c r="I696" s="126">
        <v>100</v>
      </c>
      <c r="J696" s="271" t="s">
        <v>1016</v>
      </c>
      <c r="K696" s="271" t="s">
        <v>1085</v>
      </c>
      <c r="L696" s="187"/>
      <c r="M696" s="187" t="s">
        <v>1478</v>
      </c>
      <c r="N696" s="187" t="s">
        <v>1314</v>
      </c>
      <c r="O696" s="242"/>
      <c r="P696" s="277">
        <v>0</v>
      </c>
      <c r="Q696" s="277">
        <v>0</v>
      </c>
      <c r="R696" s="277">
        <v>0</v>
      </c>
      <c r="S696" s="277"/>
      <c r="T696" s="273"/>
      <c r="U696" s="273"/>
      <c r="V696" s="274"/>
      <c r="W696" s="60">
        <v>0</v>
      </c>
      <c r="X696" s="192">
        <f t="shared" si="142"/>
        <v>0</v>
      </c>
      <c r="Y696" s="143"/>
      <c r="Z696" s="86">
        <v>2014</v>
      </c>
      <c r="AA696" s="275" t="s">
        <v>992</v>
      </c>
    </row>
    <row r="697" spans="2:28" s="145" customFormat="1" ht="48" customHeight="1" x14ac:dyDescent="0.25">
      <c r="B697" s="105" t="s">
        <v>1590</v>
      </c>
      <c r="C697" s="224" t="s">
        <v>2</v>
      </c>
      <c r="D697" s="271" t="s">
        <v>1475</v>
      </c>
      <c r="E697" s="271" t="s">
        <v>1476</v>
      </c>
      <c r="F697" s="271" t="s">
        <v>1476</v>
      </c>
      <c r="G697" s="271" t="s">
        <v>1591</v>
      </c>
      <c r="H697" s="270" t="s">
        <v>3</v>
      </c>
      <c r="I697" s="126">
        <v>100</v>
      </c>
      <c r="J697" s="271" t="s">
        <v>1048</v>
      </c>
      <c r="K697" s="271" t="s">
        <v>1085</v>
      </c>
      <c r="L697" s="187"/>
      <c r="M697" s="187" t="s">
        <v>1478</v>
      </c>
      <c r="N697" s="187" t="s">
        <v>1314</v>
      </c>
      <c r="O697" s="242"/>
      <c r="P697" s="277">
        <v>0</v>
      </c>
      <c r="Q697" s="277">
        <v>0</v>
      </c>
      <c r="R697" s="277">
        <v>0</v>
      </c>
      <c r="S697" s="277"/>
      <c r="T697" s="273"/>
      <c r="U697" s="273"/>
      <c r="V697" s="274"/>
      <c r="W697" s="60">
        <v>0</v>
      </c>
      <c r="X697" s="192">
        <f t="shared" si="142"/>
        <v>0</v>
      </c>
      <c r="Y697" s="143"/>
      <c r="Z697" s="86">
        <v>2015</v>
      </c>
      <c r="AA697" s="275" t="s">
        <v>1821</v>
      </c>
    </row>
    <row r="698" spans="2:28" s="145" customFormat="1" ht="48" customHeight="1" x14ac:dyDescent="0.25">
      <c r="B698" s="105" t="s">
        <v>1818</v>
      </c>
      <c r="C698" s="224" t="s">
        <v>2</v>
      </c>
      <c r="D698" s="271" t="s">
        <v>1475</v>
      </c>
      <c r="E698" s="271" t="s">
        <v>1476</v>
      </c>
      <c r="F698" s="271" t="s">
        <v>1476</v>
      </c>
      <c r="G698" s="271" t="s">
        <v>1819</v>
      </c>
      <c r="H698" s="270" t="s">
        <v>3</v>
      </c>
      <c r="I698" s="126">
        <v>50</v>
      </c>
      <c r="J698" s="84" t="s">
        <v>1030</v>
      </c>
      <c r="K698" s="271" t="s">
        <v>1085</v>
      </c>
      <c r="L698" s="187"/>
      <c r="M698" s="187" t="s">
        <v>1820</v>
      </c>
      <c r="N698" s="187" t="s">
        <v>1314</v>
      </c>
      <c r="O698" s="242"/>
      <c r="P698" s="277">
        <v>0</v>
      </c>
      <c r="Q698" s="277">
        <v>0</v>
      </c>
      <c r="R698" s="277">
        <v>0</v>
      </c>
      <c r="S698" s="277"/>
      <c r="T698" s="273"/>
      <c r="U698" s="273"/>
      <c r="V698" s="274"/>
      <c r="W698" s="60">
        <v>0</v>
      </c>
      <c r="X698" s="192">
        <f t="shared" ref="X698" si="143">W698*1.12</f>
        <v>0</v>
      </c>
      <c r="Y698" s="143"/>
      <c r="Z698" s="86">
        <v>2015</v>
      </c>
      <c r="AA698" s="275"/>
    </row>
    <row r="699" spans="2:28" s="145" customFormat="1" ht="48" customHeight="1" x14ac:dyDescent="0.25">
      <c r="B699" s="105" t="s">
        <v>1497</v>
      </c>
      <c r="C699" s="224" t="s">
        <v>2</v>
      </c>
      <c r="D699" s="271" t="s">
        <v>1475</v>
      </c>
      <c r="E699" s="271" t="s">
        <v>1476</v>
      </c>
      <c r="F699" s="271" t="s">
        <v>1476</v>
      </c>
      <c r="G699" s="271" t="s">
        <v>1592</v>
      </c>
      <c r="H699" s="270" t="s">
        <v>3</v>
      </c>
      <c r="I699" s="126">
        <v>100</v>
      </c>
      <c r="J699" s="271" t="s">
        <v>1016</v>
      </c>
      <c r="K699" s="271" t="s">
        <v>1085</v>
      </c>
      <c r="L699" s="187"/>
      <c r="M699" s="187" t="s">
        <v>1501</v>
      </c>
      <c r="N699" s="187" t="s">
        <v>1314</v>
      </c>
      <c r="O699" s="242"/>
      <c r="P699" s="277">
        <v>0</v>
      </c>
      <c r="Q699" s="277">
        <v>0</v>
      </c>
      <c r="R699" s="277">
        <v>0</v>
      </c>
      <c r="S699" s="277"/>
      <c r="T699" s="273"/>
      <c r="U699" s="273"/>
      <c r="V699" s="274"/>
      <c r="W699" s="60">
        <v>0</v>
      </c>
      <c r="X699" s="192">
        <f t="shared" si="142"/>
        <v>0</v>
      </c>
      <c r="Y699" s="143"/>
      <c r="Z699" s="86">
        <v>2014</v>
      </c>
      <c r="AA699" s="275" t="s">
        <v>992</v>
      </c>
    </row>
    <row r="700" spans="2:28" s="145" customFormat="1" ht="48" customHeight="1" x14ac:dyDescent="0.25">
      <c r="B700" s="105" t="s">
        <v>1595</v>
      </c>
      <c r="C700" s="224" t="s">
        <v>2</v>
      </c>
      <c r="D700" s="271" t="s">
        <v>1475</v>
      </c>
      <c r="E700" s="271" t="s">
        <v>1476</v>
      </c>
      <c r="F700" s="271" t="s">
        <v>1476</v>
      </c>
      <c r="G700" s="271" t="s">
        <v>1592</v>
      </c>
      <c r="H700" s="270" t="s">
        <v>3</v>
      </c>
      <c r="I700" s="126">
        <v>100</v>
      </c>
      <c r="J700" s="271" t="s">
        <v>1048</v>
      </c>
      <c r="K700" s="271" t="s">
        <v>1085</v>
      </c>
      <c r="L700" s="187"/>
      <c r="M700" s="187" t="s">
        <v>1501</v>
      </c>
      <c r="N700" s="187" t="s">
        <v>1314</v>
      </c>
      <c r="O700" s="242"/>
      <c r="P700" s="277">
        <v>0</v>
      </c>
      <c r="Q700" s="277">
        <v>0</v>
      </c>
      <c r="R700" s="277">
        <v>0</v>
      </c>
      <c r="S700" s="277"/>
      <c r="T700" s="273"/>
      <c r="U700" s="273"/>
      <c r="V700" s="274"/>
      <c r="W700" s="60">
        <v>0</v>
      </c>
      <c r="X700" s="192">
        <f t="shared" si="142"/>
        <v>0</v>
      </c>
      <c r="Y700" s="143"/>
      <c r="Z700" s="86">
        <v>2015</v>
      </c>
      <c r="AA700" s="275" t="s">
        <v>1824</v>
      </c>
    </row>
    <row r="701" spans="2:28" s="145" customFormat="1" ht="48" customHeight="1" x14ac:dyDescent="0.25">
      <c r="B701" s="105" t="s">
        <v>1822</v>
      </c>
      <c r="C701" s="224" t="s">
        <v>2</v>
      </c>
      <c r="D701" s="271" t="s">
        <v>1475</v>
      </c>
      <c r="E701" s="271" t="s">
        <v>1476</v>
      </c>
      <c r="F701" s="271" t="s">
        <v>1476</v>
      </c>
      <c r="G701" s="271" t="s">
        <v>1823</v>
      </c>
      <c r="H701" s="270" t="s">
        <v>3</v>
      </c>
      <c r="I701" s="126">
        <v>50</v>
      </c>
      <c r="J701" s="84" t="s">
        <v>1030</v>
      </c>
      <c r="K701" s="271" t="s">
        <v>1085</v>
      </c>
      <c r="L701" s="187"/>
      <c r="M701" s="187" t="s">
        <v>1820</v>
      </c>
      <c r="N701" s="187" t="s">
        <v>1314</v>
      </c>
      <c r="O701" s="242"/>
      <c r="P701" s="277">
        <v>0</v>
      </c>
      <c r="Q701" s="277">
        <v>0</v>
      </c>
      <c r="R701" s="277">
        <v>0</v>
      </c>
      <c r="S701" s="277"/>
      <c r="T701" s="273"/>
      <c r="U701" s="273"/>
      <c r="V701" s="274"/>
      <c r="W701" s="60">
        <v>0</v>
      </c>
      <c r="X701" s="192">
        <f t="shared" ref="X701" si="144">W701*1.12</f>
        <v>0</v>
      </c>
      <c r="Y701" s="143"/>
      <c r="Z701" s="86">
        <v>2015</v>
      </c>
      <c r="AA701" s="275"/>
    </row>
    <row r="702" spans="2:28" s="145" customFormat="1" ht="48" customHeight="1" x14ac:dyDescent="0.25">
      <c r="B702" s="105" t="s">
        <v>1498</v>
      </c>
      <c r="C702" s="224" t="s">
        <v>2</v>
      </c>
      <c r="D702" s="271" t="s">
        <v>1475</v>
      </c>
      <c r="E702" s="271" t="s">
        <v>1476</v>
      </c>
      <c r="F702" s="271" t="s">
        <v>1476</v>
      </c>
      <c r="G702" s="271" t="s">
        <v>1593</v>
      </c>
      <c r="H702" s="270" t="s">
        <v>3</v>
      </c>
      <c r="I702" s="126">
        <v>100</v>
      </c>
      <c r="J702" s="271" t="s">
        <v>1016</v>
      </c>
      <c r="K702" s="271" t="s">
        <v>1085</v>
      </c>
      <c r="L702" s="187"/>
      <c r="M702" s="187" t="s">
        <v>1501</v>
      </c>
      <c r="N702" s="187" t="s">
        <v>1314</v>
      </c>
      <c r="O702" s="242"/>
      <c r="P702" s="277">
        <v>0</v>
      </c>
      <c r="Q702" s="277">
        <v>0</v>
      </c>
      <c r="R702" s="277">
        <v>0</v>
      </c>
      <c r="S702" s="277"/>
      <c r="T702" s="273"/>
      <c r="U702" s="273"/>
      <c r="V702" s="274"/>
      <c r="W702" s="60">
        <v>0</v>
      </c>
      <c r="X702" s="192">
        <f t="shared" si="142"/>
        <v>0</v>
      </c>
      <c r="Y702" s="143"/>
      <c r="Z702" s="86">
        <v>2014</v>
      </c>
      <c r="AA702" s="275" t="s">
        <v>992</v>
      </c>
    </row>
    <row r="703" spans="2:28" s="145" customFormat="1" ht="48" customHeight="1" x14ac:dyDescent="0.25">
      <c r="B703" s="105" t="s">
        <v>1596</v>
      </c>
      <c r="C703" s="224" t="s">
        <v>2</v>
      </c>
      <c r="D703" s="271" t="s">
        <v>1475</v>
      </c>
      <c r="E703" s="271" t="s">
        <v>1476</v>
      </c>
      <c r="F703" s="271" t="s">
        <v>1476</v>
      </c>
      <c r="G703" s="271" t="s">
        <v>1593</v>
      </c>
      <c r="H703" s="270" t="s">
        <v>3</v>
      </c>
      <c r="I703" s="126">
        <v>100</v>
      </c>
      <c r="J703" s="271" t="s">
        <v>1048</v>
      </c>
      <c r="K703" s="271" t="s">
        <v>1085</v>
      </c>
      <c r="L703" s="187"/>
      <c r="M703" s="187" t="s">
        <v>1501</v>
      </c>
      <c r="N703" s="187" t="s">
        <v>1314</v>
      </c>
      <c r="O703" s="242"/>
      <c r="P703" s="277">
        <v>0</v>
      </c>
      <c r="Q703" s="277">
        <v>0</v>
      </c>
      <c r="R703" s="277">
        <v>0</v>
      </c>
      <c r="S703" s="277"/>
      <c r="T703" s="273"/>
      <c r="U703" s="273"/>
      <c r="V703" s="274"/>
      <c r="W703" s="60">
        <v>0</v>
      </c>
      <c r="X703" s="192">
        <f t="shared" si="142"/>
        <v>0</v>
      </c>
      <c r="Y703" s="143"/>
      <c r="Z703" s="86">
        <v>2015</v>
      </c>
      <c r="AA703" s="275" t="s">
        <v>1827</v>
      </c>
    </row>
    <row r="704" spans="2:28" s="145" customFormat="1" ht="48" customHeight="1" x14ac:dyDescent="0.25">
      <c r="B704" s="105" t="s">
        <v>1825</v>
      </c>
      <c r="C704" s="224" t="s">
        <v>2</v>
      </c>
      <c r="D704" s="271" t="s">
        <v>1475</v>
      </c>
      <c r="E704" s="271" t="s">
        <v>1476</v>
      </c>
      <c r="F704" s="271" t="s">
        <v>1476</v>
      </c>
      <c r="G704" s="271" t="s">
        <v>1826</v>
      </c>
      <c r="H704" s="270" t="s">
        <v>3</v>
      </c>
      <c r="I704" s="126">
        <v>50</v>
      </c>
      <c r="J704" s="84" t="s">
        <v>1030</v>
      </c>
      <c r="K704" s="271" t="s">
        <v>1085</v>
      </c>
      <c r="L704" s="187"/>
      <c r="M704" s="187" t="s">
        <v>1820</v>
      </c>
      <c r="N704" s="187" t="s">
        <v>1314</v>
      </c>
      <c r="O704" s="242"/>
      <c r="P704" s="277">
        <v>0</v>
      </c>
      <c r="Q704" s="277">
        <v>0</v>
      </c>
      <c r="R704" s="277">
        <v>0</v>
      </c>
      <c r="S704" s="277"/>
      <c r="T704" s="273"/>
      <c r="U704" s="273"/>
      <c r="V704" s="274"/>
      <c r="W704" s="60">
        <v>0</v>
      </c>
      <c r="X704" s="192">
        <f t="shared" ref="X704" si="145">W704*1.12</f>
        <v>0</v>
      </c>
      <c r="Y704" s="143"/>
      <c r="Z704" s="86">
        <v>2015</v>
      </c>
      <c r="AA704" s="275"/>
    </row>
    <row r="705" spans="2:28" s="145" customFormat="1" ht="48" customHeight="1" x14ac:dyDescent="0.25">
      <c r="B705" s="105" t="s">
        <v>1499</v>
      </c>
      <c r="C705" s="224" t="s">
        <v>2</v>
      </c>
      <c r="D705" s="271" t="s">
        <v>1475</v>
      </c>
      <c r="E705" s="271" t="s">
        <v>1476</v>
      </c>
      <c r="F705" s="271" t="s">
        <v>1476</v>
      </c>
      <c r="G705" s="271" t="s">
        <v>1594</v>
      </c>
      <c r="H705" s="270" t="s">
        <v>3</v>
      </c>
      <c r="I705" s="126">
        <v>100</v>
      </c>
      <c r="J705" s="271" t="s">
        <v>1016</v>
      </c>
      <c r="K705" s="271" t="s">
        <v>1085</v>
      </c>
      <c r="L705" s="187"/>
      <c r="M705" s="187" t="s">
        <v>1478</v>
      </c>
      <c r="N705" s="187" t="s">
        <v>1314</v>
      </c>
      <c r="O705" s="242"/>
      <c r="P705" s="277">
        <v>0</v>
      </c>
      <c r="Q705" s="277">
        <v>0</v>
      </c>
      <c r="R705" s="277">
        <v>0</v>
      </c>
      <c r="S705" s="277"/>
      <c r="T705" s="273"/>
      <c r="U705" s="273"/>
      <c r="V705" s="274"/>
      <c r="W705" s="60">
        <v>0</v>
      </c>
      <c r="X705" s="192">
        <f t="shared" si="142"/>
        <v>0</v>
      </c>
      <c r="Y705" s="143"/>
      <c r="Z705" s="86">
        <v>2014</v>
      </c>
      <c r="AA705" s="275" t="s">
        <v>992</v>
      </c>
    </row>
    <row r="706" spans="2:28" s="145" customFormat="1" ht="48" customHeight="1" x14ac:dyDescent="0.25">
      <c r="B706" s="105" t="s">
        <v>1597</v>
      </c>
      <c r="C706" s="224" t="s">
        <v>2</v>
      </c>
      <c r="D706" s="271" t="s">
        <v>1475</v>
      </c>
      <c r="E706" s="271" t="s">
        <v>1476</v>
      </c>
      <c r="F706" s="271" t="s">
        <v>1476</v>
      </c>
      <c r="G706" s="271" t="s">
        <v>1594</v>
      </c>
      <c r="H706" s="270" t="s">
        <v>3</v>
      </c>
      <c r="I706" s="126">
        <v>100</v>
      </c>
      <c r="J706" s="271" t="s">
        <v>1048</v>
      </c>
      <c r="K706" s="271" t="s">
        <v>1085</v>
      </c>
      <c r="L706" s="187"/>
      <c r="M706" s="187" t="s">
        <v>1478</v>
      </c>
      <c r="N706" s="187" t="s">
        <v>1314</v>
      </c>
      <c r="O706" s="242"/>
      <c r="P706" s="277">
        <v>0</v>
      </c>
      <c r="Q706" s="277">
        <v>0</v>
      </c>
      <c r="R706" s="277">
        <v>0</v>
      </c>
      <c r="S706" s="277"/>
      <c r="T706" s="273"/>
      <c r="U706" s="273"/>
      <c r="V706" s="274"/>
      <c r="W706" s="60">
        <v>0</v>
      </c>
      <c r="X706" s="192">
        <f t="shared" si="142"/>
        <v>0</v>
      </c>
      <c r="Y706" s="143"/>
      <c r="Z706" s="86">
        <v>2015</v>
      </c>
      <c r="AA706" s="275" t="s">
        <v>1830</v>
      </c>
    </row>
    <row r="707" spans="2:28" s="145" customFormat="1" ht="48" customHeight="1" x14ac:dyDescent="0.25">
      <c r="B707" s="105" t="s">
        <v>1828</v>
      </c>
      <c r="C707" s="224" t="s">
        <v>2</v>
      </c>
      <c r="D707" s="271" t="s">
        <v>1475</v>
      </c>
      <c r="E707" s="271" t="s">
        <v>1476</v>
      </c>
      <c r="F707" s="271" t="s">
        <v>1476</v>
      </c>
      <c r="G707" s="271" t="s">
        <v>1829</v>
      </c>
      <c r="H707" s="270" t="s">
        <v>3</v>
      </c>
      <c r="I707" s="126">
        <v>0</v>
      </c>
      <c r="J707" s="84" t="s">
        <v>1030</v>
      </c>
      <c r="K707" s="271" t="s">
        <v>1085</v>
      </c>
      <c r="L707" s="187"/>
      <c r="M707" s="187" t="s">
        <v>1820</v>
      </c>
      <c r="N707" s="187" t="s">
        <v>1314</v>
      </c>
      <c r="O707" s="242"/>
      <c r="P707" s="277">
        <f t="shared" ref="P707:R707" si="146">9990000/4</f>
        <v>2497500</v>
      </c>
      <c r="Q707" s="277">
        <f t="shared" si="146"/>
        <v>2497500</v>
      </c>
      <c r="R707" s="277">
        <f t="shared" si="146"/>
        <v>2497500</v>
      </c>
      <c r="S707" s="277"/>
      <c r="T707" s="273"/>
      <c r="U707" s="273"/>
      <c r="V707" s="274"/>
      <c r="W707" s="60">
        <v>7492500</v>
      </c>
      <c r="X707" s="192">
        <f t="shared" ref="X707" si="147">W707*1.12</f>
        <v>8391600</v>
      </c>
      <c r="Y707" s="143"/>
      <c r="Z707" s="86">
        <v>2015</v>
      </c>
      <c r="AA707" s="275"/>
    </row>
    <row r="708" spans="2:28" s="145" customFormat="1" ht="48" customHeight="1" x14ac:dyDescent="0.25">
      <c r="B708" s="105" t="s">
        <v>1505</v>
      </c>
      <c r="C708" s="224" t="s">
        <v>2</v>
      </c>
      <c r="D708" s="271" t="s">
        <v>496</v>
      </c>
      <c r="E708" s="271" t="s">
        <v>497</v>
      </c>
      <c r="F708" s="271" t="s">
        <v>498</v>
      </c>
      <c r="G708" s="271" t="s">
        <v>1507</v>
      </c>
      <c r="H708" s="270" t="s">
        <v>3</v>
      </c>
      <c r="I708" s="126">
        <v>0</v>
      </c>
      <c r="J708" s="271" t="s">
        <v>1056</v>
      </c>
      <c r="K708" s="271" t="s">
        <v>1508</v>
      </c>
      <c r="L708" s="187"/>
      <c r="M708" s="187" t="s">
        <v>1533</v>
      </c>
      <c r="N708" s="187" t="s">
        <v>1314</v>
      </c>
      <c r="O708" s="242"/>
      <c r="P708" s="279"/>
      <c r="Q708" s="277">
        <v>0</v>
      </c>
      <c r="R708" s="277">
        <v>0</v>
      </c>
      <c r="S708" s="277">
        <v>0</v>
      </c>
      <c r="T708" s="273"/>
      <c r="U708" s="273"/>
      <c r="V708" s="274"/>
      <c r="W708" s="60">
        <v>0</v>
      </c>
      <c r="X708" s="192">
        <f t="shared" si="142"/>
        <v>0</v>
      </c>
      <c r="Y708" s="143"/>
      <c r="Z708" s="86">
        <v>2014</v>
      </c>
      <c r="AA708" s="275" t="s">
        <v>992</v>
      </c>
    </row>
    <row r="709" spans="2:28" s="125" customFormat="1" ht="48" customHeight="1" x14ac:dyDescent="0.25">
      <c r="B709" s="105" t="s">
        <v>1674</v>
      </c>
      <c r="C709" s="213" t="s">
        <v>2</v>
      </c>
      <c r="D709" s="181" t="s">
        <v>1605</v>
      </c>
      <c r="E709" s="181" t="s">
        <v>1606</v>
      </c>
      <c r="F709" s="181" t="s">
        <v>1606</v>
      </c>
      <c r="G709" s="181" t="s">
        <v>1507</v>
      </c>
      <c r="H709" s="256" t="s">
        <v>3</v>
      </c>
      <c r="I709" s="126">
        <v>0</v>
      </c>
      <c r="J709" s="181" t="s">
        <v>1051</v>
      </c>
      <c r="K709" s="181" t="s">
        <v>1508</v>
      </c>
      <c r="L709" s="187"/>
      <c r="M709" s="187" t="s">
        <v>1533</v>
      </c>
      <c r="N709" s="187" t="s">
        <v>1314</v>
      </c>
      <c r="O709" s="242"/>
      <c r="P709" s="144"/>
      <c r="Q709" s="259">
        <v>203746666.66999999</v>
      </c>
      <c r="R709" s="259">
        <v>203746666.66999999</v>
      </c>
      <c r="S709" s="259">
        <v>203746666.66999999</v>
      </c>
      <c r="T709" s="203"/>
      <c r="U709" s="273"/>
      <c r="V709" s="255"/>
      <c r="W709" s="60">
        <v>611240000.00999999</v>
      </c>
      <c r="X709" s="192">
        <f t="shared" ref="X709" si="148">W709*1.12</f>
        <v>684588800.01120007</v>
      </c>
      <c r="Y709" s="143"/>
      <c r="Z709" s="86">
        <v>2014</v>
      </c>
      <c r="AA709" s="241"/>
      <c r="AB709" s="145"/>
    </row>
    <row r="710" spans="2:28" s="125" customFormat="1" ht="48" customHeight="1" x14ac:dyDescent="0.25">
      <c r="B710" s="105" t="s">
        <v>1506</v>
      </c>
      <c r="C710" s="213" t="s">
        <v>2</v>
      </c>
      <c r="D710" s="181" t="s">
        <v>496</v>
      </c>
      <c r="E710" s="181" t="s">
        <v>497</v>
      </c>
      <c r="F710" s="181" t="s">
        <v>498</v>
      </c>
      <c r="G710" s="181" t="s">
        <v>1507</v>
      </c>
      <c r="H710" s="256" t="s">
        <v>3</v>
      </c>
      <c r="I710" s="126">
        <v>0</v>
      </c>
      <c r="J710" s="181" t="s">
        <v>1056</v>
      </c>
      <c r="K710" s="181" t="s">
        <v>1509</v>
      </c>
      <c r="L710" s="187"/>
      <c r="M710" s="187" t="s">
        <v>1533</v>
      </c>
      <c r="N710" s="187" t="s">
        <v>1314</v>
      </c>
      <c r="O710" s="242"/>
      <c r="P710" s="144"/>
      <c r="Q710" s="259">
        <v>203746666.66999999</v>
      </c>
      <c r="R710" s="259">
        <v>203746666.66999999</v>
      </c>
      <c r="S710" s="259">
        <v>203746666.66999999</v>
      </c>
      <c r="T710" s="203"/>
      <c r="U710" s="273"/>
      <c r="V710" s="255"/>
      <c r="W710" s="60">
        <v>611240000.00999999</v>
      </c>
      <c r="X710" s="192">
        <f t="shared" si="142"/>
        <v>684588800.01120007</v>
      </c>
      <c r="Y710" s="143"/>
      <c r="Z710" s="86">
        <v>2014</v>
      </c>
      <c r="AA710" s="241"/>
      <c r="AB710" s="145"/>
    </row>
    <row r="711" spans="2:28" s="125" customFormat="1" ht="48" customHeight="1" x14ac:dyDescent="0.25">
      <c r="B711" s="105" t="s">
        <v>1510</v>
      </c>
      <c r="C711" s="213" t="s">
        <v>2</v>
      </c>
      <c r="D711" s="181" t="s">
        <v>1514</v>
      </c>
      <c r="E711" s="181" t="s">
        <v>1515</v>
      </c>
      <c r="F711" s="181" t="s">
        <v>1515</v>
      </c>
      <c r="G711" s="181" t="s">
        <v>1516</v>
      </c>
      <c r="H711" s="256" t="s">
        <v>95</v>
      </c>
      <c r="I711" s="126">
        <v>0</v>
      </c>
      <c r="J711" s="181" t="s">
        <v>1519</v>
      </c>
      <c r="K711" s="181" t="s">
        <v>1085</v>
      </c>
      <c r="L711" s="187"/>
      <c r="M711" s="187" t="s">
        <v>58</v>
      </c>
      <c r="N711" s="187" t="s">
        <v>1314</v>
      </c>
      <c r="O711" s="242"/>
      <c r="P711" s="144"/>
      <c r="Q711" s="259">
        <v>0</v>
      </c>
      <c r="R711" s="259">
        <v>0</v>
      </c>
      <c r="S711" s="259">
        <v>0</v>
      </c>
      <c r="T711" s="203"/>
      <c r="U711" s="273"/>
      <c r="V711" s="255"/>
      <c r="W711" s="60">
        <v>0</v>
      </c>
      <c r="X711" s="192">
        <f t="shared" si="142"/>
        <v>0</v>
      </c>
      <c r="Y711" s="143"/>
      <c r="Z711" s="86">
        <v>2014</v>
      </c>
      <c r="AA711" s="241" t="s">
        <v>992</v>
      </c>
      <c r="AB711" s="145"/>
    </row>
    <row r="712" spans="2:28" s="125" customFormat="1" ht="48" customHeight="1" x14ac:dyDescent="0.25">
      <c r="B712" s="105" t="s">
        <v>1534</v>
      </c>
      <c r="C712" s="213" t="s">
        <v>2</v>
      </c>
      <c r="D712" s="181" t="s">
        <v>1514</v>
      </c>
      <c r="E712" s="181" t="s">
        <v>1515</v>
      </c>
      <c r="F712" s="181" t="s">
        <v>1515</v>
      </c>
      <c r="G712" s="181" t="s">
        <v>1516</v>
      </c>
      <c r="H712" s="256" t="s">
        <v>95</v>
      </c>
      <c r="I712" s="126">
        <v>0</v>
      </c>
      <c r="J712" s="181" t="s">
        <v>503</v>
      </c>
      <c r="K712" s="181" t="s">
        <v>1085</v>
      </c>
      <c r="L712" s="187"/>
      <c r="M712" s="187" t="s">
        <v>58</v>
      </c>
      <c r="N712" s="187" t="s">
        <v>1314</v>
      </c>
      <c r="O712" s="242"/>
      <c r="P712" s="144"/>
      <c r="Q712" s="259">
        <v>1251000</v>
      </c>
      <c r="R712" s="259">
        <v>1251000</v>
      </c>
      <c r="S712" s="259">
        <v>1251000</v>
      </c>
      <c r="T712" s="203"/>
      <c r="U712" s="273"/>
      <c r="V712" s="255"/>
      <c r="W712" s="60">
        <f>Q712+R712+S712</f>
        <v>3753000</v>
      </c>
      <c r="X712" s="192">
        <f t="shared" ref="X712" si="149">W712*1.12</f>
        <v>4203360</v>
      </c>
      <c r="Y712" s="143"/>
      <c r="Z712" s="86">
        <v>2015</v>
      </c>
      <c r="AA712" s="241"/>
      <c r="AB712" s="145"/>
    </row>
    <row r="713" spans="2:28" s="125" customFormat="1" ht="48" customHeight="1" x14ac:dyDescent="0.25">
      <c r="B713" s="105" t="s">
        <v>1511</v>
      </c>
      <c r="C713" s="213" t="s">
        <v>2</v>
      </c>
      <c r="D713" s="181" t="s">
        <v>531</v>
      </c>
      <c r="E713" s="181" t="s">
        <v>532</v>
      </c>
      <c r="F713" s="181" t="s">
        <v>980</v>
      </c>
      <c r="G713" s="181" t="s">
        <v>1517</v>
      </c>
      <c r="H713" s="256" t="s">
        <v>95</v>
      </c>
      <c r="I713" s="126">
        <v>0</v>
      </c>
      <c r="J713" s="181" t="s">
        <v>1519</v>
      </c>
      <c r="K713" s="181" t="s">
        <v>1085</v>
      </c>
      <c r="L713" s="187"/>
      <c r="M713" s="187" t="s">
        <v>1117</v>
      </c>
      <c r="N713" s="187" t="s">
        <v>1314</v>
      </c>
      <c r="O713" s="242"/>
      <c r="P713" s="144"/>
      <c r="Q713" s="259">
        <v>0</v>
      </c>
      <c r="R713" s="259">
        <v>0</v>
      </c>
      <c r="S713" s="259">
        <v>0</v>
      </c>
      <c r="T713" s="203"/>
      <c r="U713" s="273"/>
      <c r="V713" s="255"/>
      <c r="W713" s="60">
        <v>0</v>
      </c>
      <c r="X713" s="192">
        <f t="shared" si="142"/>
        <v>0</v>
      </c>
      <c r="Y713" s="143"/>
      <c r="Z713" s="86">
        <v>2014</v>
      </c>
      <c r="AA713" s="241" t="s">
        <v>992</v>
      </c>
      <c r="AB713" s="145"/>
    </row>
    <row r="714" spans="2:28" s="125" customFormat="1" ht="48" customHeight="1" x14ac:dyDescent="0.25">
      <c r="B714" s="105" t="s">
        <v>1535</v>
      </c>
      <c r="C714" s="213" t="s">
        <v>2</v>
      </c>
      <c r="D714" s="181" t="s">
        <v>531</v>
      </c>
      <c r="E714" s="181" t="s">
        <v>532</v>
      </c>
      <c r="F714" s="181" t="s">
        <v>980</v>
      </c>
      <c r="G714" s="181" t="s">
        <v>1517</v>
      </c>
      <c r="H714" s="256" t="s">
        <v>95</v>
      </c>
      <c r="I714" s="126">
        <v>0</v>
      </c>
      <c r="J714" s="181" t="s">
        <v>503</v>
      </c>
      <c r="K714" s="181" t="s">
        <v>1085</v>
      </c>
      <c r="L714" s="187"/>
      <c r="M714" s="187" t="s">
        <v>1117</v>
      </c>
      <c r="N714" s="187" t="s">
        <v>1314</v>
      </c>
      <c r="O714" s="242"/>
      <c r="P714" s="144"/>
      <c r="Q714" s="259">
        <v>33360</v>
      </c>
      <c r="R714" s="259">
        <v>33360</v>
      </c>
      <c r="S714" s="259">
        <v>33360</v>
      </c>
      <c r="T714" s="203"/>
      <c r="U714" s="273"/>
      <c r="V714" s="255"/>
      <c r="W714" s="60">
        <f>Q714+R714+S714</f>
        <v>100080</v>
      </c>
      <c r="X714" s="192">
        <f t="shared" ref="X714" si="150">W714*1.12</f>
        <v>112089.60000000001</v>
      </c>
      <c r="Y714" s="143"/>
      <c r="Z714" s="86">
        <v>2015</v>
      </c>
      <c r="AA714" s="241"/>
      <c r="AB714" s="145"/>
    </row>
    <row r="715" spans="2:28" s="125" customFormat="1" ht="48" customHeight="1" x14ac:dyDescent="0.25">
      <c r="B715" s="105" t="s">
        <v>1512</v>
      </c>
      <c r="C715" s="213" t="s">
        <v>2</v>
      </c>
      <c r="D715" s="181" t="s">
        <v>531</v>
      </c>
      <c r="E715" s="181" t="s">
        <v>532</v>
      </c>
      <c r="F715" s="181" t="s">
        <v>980</v>
      </c>
      <c r="G715" s="181" t="s">
        <v>1518</v>
      </c>
      <c r="H715" s="256" t="s">
        <v>95</v>
      </c>
      <c r="I715" s="126">
        <v>0</v>
      </c>
      <c r="J715" s="181" t="s">
        <v>1519</v>
      </c>
      <c r="K715" s="181" t="s">
        <v>1085</v>
      </c>
      <c r="L715" s="187"/>
      <c r="M715" s="187" t="s">
        <v>1117</v>
      </c>
      <c r="N715" s="187" t="s">
        <v>1314</v>
      </c>
      <c r="O715" s="242"/>
      <c r="P715" s="144"/>
      <c r="Q715" s="259">
        <v>0</v>
      </c>
      <c r="R715" s="259">
        <v>0</v>
      </c>
      <c r="S715" s="259">
        <v>0</v>
      </c>
      <c r="T715" s="203"/>
      <c r="U715" s="273"/>
      <c r="V715" s="255"/>
      <c r="W715" s="60">
        <v>0</v>
      </c>
      <c r="X715" s="192">
        <f t="shared" si="142"/>
        <v>0</v>
      </c>
      <c r="Y715" s="143"/>
      <c r="Z715" s="86">
        <v>2014</v>
      </c>
      <c r="AA715" s="241" t="s">
        <v>992</v>
      </c>
      <c r="AB715" s="145"/>
    </row>
    <row r="716" spans="2:28" s="125" customFormat="1" ht="48" customHeight="1" x14ac:dyDescent="0.25">
      <c r="B716" s="105" t="s">
        <v>1536</v>
      </c>
      <c r="C716" s="213" t="s">
        <v>2</v>
      </c>
      <c r="D716" s="181" t="s">
        <v>531</v>
      </c>
      <c r="E716" s="181" t="s">
        <v>532</v>
      </c>
      <c r="F716" s="181" t="s">
        <v>980</v>
      </c>
      <c r="G716" s="181" t="s">
        <v>1518</v>
      </c>
      <c r="H716" s="256" t="s">
        <v>95</v>
      </c>
      <c r="I716" s="126">
        <v>0</v>
      </c>
      <c r="J716" s="181" t="s">
        <v>503</v>
      </c>
      <c r="K716" s="181" t="s">
        <v>1085</v>
      </c>
      <c r="L716" s="187"/>
      <c r="M716" s="187" t="s">
        <v>1117</v>
      </c>
      <c r="N716" s="187" t="s">
        <v>1314</v>
      </c>
      <c r="O716" s="242"/>
      <c r="P716" s="144"/>
      <c r="Q716" s="259">
        <v>1223200</v>
      </c>
      <c r="R716" s="259">
        <v>1223200</v>
      </c>
      <c r="S716" s="259">
        <v>1223200</v>
      </c>
      <c r="T716" s="203"/>
      <c r="U716" s="273"/>
      <c r="V716" s="255"/>
      <c r="W716" s="60">
        <f>Q716+R716+S716</f>
        <v>3669600</v>
      </c>
      <c r="X716" s="192">
        <f t="shared" ref="X716" si="151">W716*1.12</f>
        <v>4109952.0000000005</v>
      </c>
      <c r="Y716" s="143"/>
      <c r="Z716" s="86">
        <v>2015</v>
      </c>
      <c r="AA716" s="241"/>
      <c r="AB716" s="145"/>
    </row>
    <row r="717" spans="2:28" s="125" customFormat="1" ht="48" customHeight="1" x14ac:dyDescent="0.25">
      <c r="B717" s="105" t="s">
        <v>1513</v>
      </c>
      <c r="C717" s="213" t="s">
        <v>2</v>
      </c>
      <c r="D717" s="181" t="s">
        <v>506</v>
      </c>
      <c r="E717" s="181" t="s">
        <v>507</v>
      </c>
      <c r="F717" s="181" t="s">
        <v>508</v>
      </c>
      <c r="G717" s="181" t="s">
        <v>1520</v>
      </c>
      <c r="H717" s="256" t="s">
        <v>95</v>
      </c>
      <c r="I717" s="126">
        <v>0</v>
      </c>
      <c r="J717" s="181" t="s">
        <v>1519</v>
      </c>
      <c r="K717" s="181" t="s">
        <v>1085</v>
      </c>
      <c r="L717" s="187"/>
      <c r="M717" s="187" t="s">
        <v>1117</v>
      </c>
      <c r="N717" s="187" t="s">
        <v>1314</v>
      </c>
      <c r="O717" s="242"/>
      <c r="P717" s="144"/>
      <c r="Q717" s="259">
        <v>0</v>
      </c>
      <c r="R717" s="259">
        <v>0</v>
      </c>
      <c r="S717" s="259">
        <v>0</v>
      </c>
      <c r="T717" s="203"/>
      <c r="U717" s="273"/>
      <c r="V717" s="255"/>
      <c r="W717" s="60">
        <v>0</v>
      </c>
      <c r="X717" s="192">
        <f t="shared" ref="X717" si="152">W717*1.12</f>
        <v>0</v>
      </c>
      <c r="Y717" s="143"/>
      <c r="Z717" s="86">
        <v>2014</v>
      </c>
      <c r="AA717" s="241" t="s">
        <v>992</v>
      </c>
      <c r="AB717" s="145"/>
    </row>
    <row r="718" spans="2:28" s="125" customFormat="1" ht="48" customHeight="1" x14ac:dyDescent="0.25">
      <c r="B718" s="105" t="s">
        <v>1537</v>
      </c>
      <c r="C718" s="213" t="s">
        <v>2</v>
      </c>
      <c r="D718" s="181" t="s">
        <v>506</v>
      </c>
      <c r="E718" s="181" t="s">
        <v>507</v>
      </c>
      <c r="F718" s="181" t="s">
        <v>508</v>
      </c>
      <c r="G718" s="181" t="s">
        <v>1520</v>
      </c>
      <c r="H718" s="256" t="s">
        <v>95</v>
      </c>
      <c r="I718" s="126">
        <v>0</v>
      </c>
      <c r="J718" s="181" t="s">
        <v>503</v>
      </c>
      <c r="K718" s="181" t="s">
        <v>1085</v>
      </c>
      <c r="L718" s="187"/>
      <c r="M718" s="187" t="s">
        <v>58</v>
      </c>
      <c r="N718" s="187" t="s">
        <v>1314</v>
      </c>
      <c r="O718" s="242"/>
      <c r="P718" s="144"/>
      <c r="Q718" s="259">
        <v>69500</v>
      </c>
      <c r="R718" s="259">
        <v>0</v>
      </c>
      <c r="S718" s="259">
        <v>0</v>
      </c>
      <c r="T718" s="203"/>
      <c r="U718" s="273"/>
      <c r="V718" s="255"/>
      <c r="W718" s="60">
        <v>69500</v>
      </c>
      <c r="X718" s="192">
        <f t="shared" ref="X718" si="153">W718*1.12</f>
        <v>77840.000000000015</v>
      </c>
      <c r="Y718" s="143"/>
      <c r="Z718" s="86">
        <v>2015</v>
      </c>
      <c r="AA718" s="241"/>
      <c r="AB718" s="145"/>
    </row>
    <row r="719" spans="2:28" s="145" customFormat="1" ht="48" customHeight="1" x14ac:dyDescent="0.25">
      <c r="B719" s="105" t="s">
        <v>1521</v>
      </c>
      <c r="C719" s="224" t="s">
        <v>2</v>
      </c>
      <c r="D719" s="271" t="s">
        <v>673</v>
      </c>
      <c r="E719" s="271" t="s">
        <v>674</v>
      </c>
      <c r="F719" s="271" t="s">
        <v>674</v>
      </c>
      <c r="G719" s="271" t="s">
        <v>1522</v>
      </c>
      <c r="H719" s="270" t="s">
        <v>3</v>
      </c>
      <c r="I719" s="126">
        <v>0</v>
      </c>
      <c r="J719" s="271" t="s">
        <v>535</v>
      </c>
      <c r="K719" s="271" t="s">
        <v>1085</v>
      </c>
      <c r="L719" s="187"/>
      <c r="M719" s="271" t="s">
        <v>1545</v>
      </c>
      <c r="N719" s="187" t="s">
        <v>1314</v>
      </c>
      <c r="O719" s="242"/>
      <c r="P719" s="279"/>
      <c r="Q719" s="278">
        <v>102713850</v>
      </c>
      <c r="R719" s="278">
        <v>19518840</v>
      </c>
      <c r="S719" s="278">
        <v>19518840</v>
      </c>
      <c r="T719" s="278">
        <v>19518840</v>
      </c>
      <c r="U719" s="278">
        <v>19518840</v>
      </c>
      <c r="V719" s="274"/>
      <c r="W719" s="60">
        <v>180789210</v>
      </c>
      <c r="X719" s="192">
        <v>202483915.20000002</v>
      </c>
      <c r="Y719" s="143"/>
      <c r="Z719" s="86">
        <v>2015</v>
      </c>
      <c r="AA719" s="275"/>
    </row>
    <row r="720" spans="2:28" s="125" customFormat="1" ht="48" customHeight="1" x14ac:dyDescent="0.25">
      <c r="B720" s="105" t="s">
        <v>1523</v>
      </c>
      <c r="C720" s="213" t="s">
        <v>2</v>
      </c>
      <c r="D720" s="181" t="s">
        <v>448</v>
      </c>
      <c r="E720" s="181" t="s">
        <v>449</v>
      </c>
      <c r="F720" s="181" t="s">
        <v>449</v>
      </c>
      <c r="G720" s="181" t="s">
        <v>1526</v>
      </c>
      <c r="H720" s="256" t="s">
        <v>95</v>
      </c>
      <c r="I720" s="126">
        <v>0</v>
      </c>
      <c r="J720" s="181" t="s">
        <v>1519</v>
      </c>
      <c r="K720" s="181" t="s">
        <v>1492</v>
      </c>
      <c r="L720" s="187"/>
      <c r="M720" s="187" t="s">
        <v>1117</v>
      </c>
      <c r="N720" s="187" t="s">
        <v>1314</v>
      </c>
      <c r="O720" s="242"/>
      <c r="P720" s="144"/>
      <c r="Q720" s="199">
        <v>49744899.124203637</v>
      </c>
      <c r="R720" s="199">
        <v>49744899.124203637</v>
      </c>
      <c r="S720" s="199">
        <v>49744899.124203637</v>
      </c>
      <c r="T720" s="199"/>
      <c r="U720" s="278"/>
      <c r="V720" s="303"/>
      <c r="W720" s="60">
        <v>149234697.37261093</v>
      </c>
      <c r="X720" s="192">
        <f t="shared" si="142"/>
        <v>167142861.05732426</v>
      </c>
      <c r="Y720" s="143"/>
      <c r="Z720" s="86">
        <v>2014</v>
      </c>
      <c r="AA720" s="241"/>
      <c r="AB720" s="145"/>
    </row>
    <row r="721" spans="2:28" s="125" customFormat="1" ht="48" customHeight="1" x14ac:dyDescent="0.25">
      <c r="B721" s="105" t="s">
        <v>1524</v>
      </c>
      <c r="C721" s="213" t="s">
        <v>2</v>
      </c>
      <c r="D721" s="181" t="s">
        <v>448</v>
      </c>
      <c r="E721" s="181" t="s">
        <v>449</v>
      </c>
      <c r="F721" s="181" t="s">
        <v>449</v>
      </c>
      <c r="G721" s="181" t="s">
        <v>1527</v>
      </c>
      <c r="H721" s="256" t="s">
        <v>95</v>
      </c>
      <c r="I721" s="126">
        <v>0</v>
      </c>
      <c r="J721" s="181" t="s">
        <v>1519</v>
      </c>
      <c r="K721" s="56" t="s">
        <v>1484</v>
      </c>
      <c r="L721" s="187"/>
      <c r="M721" s="187" t="s">
        <v>1117</v>
      </c>
      <c r="N721" s="187" t="s">
        <v>1314</v>
      </c>
      <c r="O721" s="242"/>
      <c r="P721" s="144"/>
      <c r="Q721" s="199">
        <v>97080845.519353896</v>
      </c>
      <c r="R721" s="199">
        <v>97080845.519353896</v>
      </c>
      <c r="S721" s="199"/>
      <c r="T721" s="199"/>
      <c r="U721" s="278"/>
      <c r="V721" s="255"/>
      <c r="W721" s="60">
        <v>194161691.03870779</v>
      </c>
      <c r="X721" s="192">
        <f t="shared" si="142"/>
        <v>217461093.96335274</v>
      </c>
      <c r="Y721" s="143"/>
      <c r="Z721" s="86">
        <v>2014</v>
      </c>
      <c r="AA721" s="241"/>
      <c r="AB721" s="145"/>
    </row>
    <row r="722" spans="2:28" s="125" customFormat="1" ht="48" customHeight="1" x14ac:dyDescent="0.25">
      <c r="B722" s="105" t="s">
        <v>1525</v>
      </c>
      <c r="C722" s="213" t="s">
        <v>2</v>
      </c>
      <c r="D722" s="181" t="s">
        <v>448</v>
      </c>
      <c r="E722" s="181" t="s">
        <v>449</v>
      </c>
      <c r="F722" s="181" t="s">
        <v>449</v>
      </c>
      <c r="G722" s="181" t="s">
        <v>1528</v>
      </c>
      <c r="H722" s="256" t="s">
        <v>95</v>
      </c>
      <c r="I722" s="126">
        <v>0</v>
      </c>
      <c r="J722" s="181" t="s">
        <v>1519</v>
      </c>
      <c r="K722" s="260" t="s">
        <v>1373</v>
      </c>
      <c r="L722" s="187"/>
      <c r="M722" s="187" t="s">
        <v>1117</v>
      </c>
      <c r="N722" s="187" t="s">
        <v>1314</v>
      </c>
      <c r="O722" s="242"/>
      <c r="P722" s="144"/>
      <c r="Q722" s="199">
        <v>22151102.218895201</v>
      </c>
      <c r="R722" s="199">
        <v>22151102.218895201</v>
      </c>
      <c r="S722" s="199"/>
      <c r="T722" s="199"/>
      <c r="U722" s="278"/>
      <c r="V722" s="255"/>
      <c r="W722" s="60">
        <v>44302204.437790401</v>
      </c>
      <c r="X722" s="192">
        <f t="shared" si="142"/>
        <v>49618468.970325254</v>
      </c>
      <c r="Y722" s="143"/>
      <c r="Z722" s="86">
        <v>2014</v>
      </c>
      <c r="AA722" s="241"/>
      <c r="AB722" s="145"/>
    </row>
    <row r="723" spans="2:28" s="125" customFormat="1" ht="48" customHeight="1" x14ac:dyDescent="0.25">
      <c r="B723" s="105" t="s">
        <v>1529</v>
      </c>
      <c r="C723" s="213" t="s">
        <v>2</v>
      </c>
      <c r="D723" s="181" t="s">
        <v>741</v>
      </c>
      <c r="E723" s="181" t="s">
        <v>742</v>
      </c>
      <c r="F723" s="181" t="s">
        <v>742</v>
      </c>
      <c r="G723" s="181" t="s">
        <v>1340</v>
      </c>
      <c r="H723" s="256" t="s">
        <v>95</v>
      </c>
      <c r="I723" s="126">
        <v>0</v>
      </c>
      <c r="J723" s="181" t="s">
        <v>1369</v>
      </c>
      <c r="K723" s="56" t="s">
        <v>628</v>
      </c>
      <c r="L723" s="187"/>
      <c r="M723" s="187" t="s">
        <v>1335</v>
      </c>
      <c r="N723" s="187" t="s">
        <v>1314</v>
      </c>
      <c r="O723" s="242"/>
      <c r="P723" s="144"/>
      <c r="Q723" s="199">
        <f>647500*12</f>
        <v>7770000</v>
      </c>
      <c r="R723" s="199">
        <f>647500*12</f>
        <v>7770000</v>
      </c>
      <c r="S723" s="199">
        <f>647500*12</f>
        <v>7770000</v>
      </c>
      <c r="T723" s="199">
        <f>647500*6</f>
        <v>3885000</v>
      </c>
      <c r="U723" s="278"/>
      <c r="V723" s="199"/>
      <c r="W723" s="60">
        <v>27195000</v>
      </c>
      <c r="X723" s="192">
        <f t="shared" si="142"/>
        <v>30458400.000000004</v>
      </c>
      <c r="Y723" s="143"/>
      <c r="Z723" s="86">
        <v>2014</v>
      </c>
      <c r="AA723" s="241"/>
      <c r="AB723" s="145"/>
    </row>
    <row r="724" spans="2:28" s="125" customFormat="1" ht="48" customHeight="1" x14ac:dyDescent="0.25">
      <c r="B724" s="105" t="s">
        <v>1530</v>
      </c>
      <c r="C724" s="213" t="s">
        <v>2</v>
      </c>
      <c r="D724" s="261" t="s">
        <v>410</v>
      </c>
      <c r="E724" s="261" t="s">
        <v>411</v>
      </c>
      <c r="F724" s="261" t="s">
        <v>411</v>
      </c>
      <c r="G724" s="261" t="s">
        <v>1531</v>
      </c>
      <c r="H724" s="256" t="s">
        <v>95</v>
      </c>
      <c r="I724" s="126">
        <v>0</v>
      </c>
      <c r="J724" s="181" t="s">
        <v>1017</v>
      </c>
      <c r="K724" s="105" t="s">
        <v>1007</v>
      </c>
      <c r="L724" s="187"/>
      <c r="M724" s="187" t="s">
        <v>1117</v>
      </c>
      <c r="N724" s="187" t="s">
        <v>1314</v>
      </c>
      <c r="O724" s="242"/>
      <c r="P724" s="144"/>
      <c r="Q724" s="199">
        <v>5065500</v>
      </c>
      <c r="R724" s="199">
        <v>5065500</v>
      </c>
      <c r="S724" s="199"/>
      <c r="T724" s="199"/>
      <c r="U724" s="278"/>
      <c r="V724" s="255"/>
      <c r="W724" s="60">
        <v>10131000</v>
      </c>
      <c r="X724" s="192">
        <f t="shared" si="142"/>
        <v>11346720.000000002</v>
      </c>
      <c r="Y724" s="143"/>
      <c r="Z724" s="86">
        <v>2014</v>
      </c>
      <c r="AA724" s="241"/>
      <c r="AB724" s="145"/>
    </row>
    <row r="725" spans="2:28" s="125" customFormat="1" ht="48" customHeight="1" x14ac:dyDescent="0.25">
      <c r="B725" s="105" t="s">
        <v>1538</v>
      </c>
      <c r="C725" s="213" t="s">
        <v>2</v>
      </c>
      <c r="D725" s="261" t="s">
        <v>443</v>
      </c>
      <c r="E725" s="261" t="s">
        <v>444</v>
      </c>
      <c r="F725" s="261" t="s">
        <v>445</v>
      </c>
      <c r="G725" s="261" t="s">
        <v>1539</v>
      </c>
      <c r="H725" s="256" t="s">
        <v>95</v>
      </c>
      <c r="I725" s="126">
        <v>0</v>
      </c>
      <c r="J725" s="181" t="s">
        <v>503</v>
      </c>
      <c r="K725" s="105" t="s">
        <v>1540</v>
      </c>
      <c r="L725" s="187"/>
      <c r="M725" s="187" t="s">
        <v>1117</v>
      </c>
      <c r="N725" s="187" t="s">
        <v>1314</v>
      </c>
      <c r="O725" s="242"/>
      <c r="P725" s="144"/>
      <c r="Q725" s="199">
        <v>1281000</v>
      </c>
      <c r="R725" s="199">
        <v>1281000</v>
      </c>
      <c r="S725" s="199"/>
      <c r="T725" s="199"/>
      <c r="U725" s="278"/>
      <c r="V725" s="255"/>
      <c r="W725" s="60">
        <v>2562000</v>
      </c>
      <c r="X725" s="192">
        <f t="shared" ref="X725:X730" si="154">W725*1.12</f>
        <v>2869440.0000000005</v>
      </c>
      <c r="Y725" s="143"/>
      <c r="Z725" s="86">
        <v>2015</v>
      </c>
      <c r="AA725" s="241"/>
      <c r="AB725" s="145"/>
    </row>
    <row r="726" spans="2:28" s="125" customFormat="1" ht="48" customHeight="1" x14ac:dyDescent="0.25">
      <c r="B726" s="105" t="s">
        <v>1541</v>
      </c>
      <c r="C726" s="213" t="s">
        <v>2</v>
      </c>
      <c r="D726" s="261" t="s">
        <v>593</v>
      </c>
      <c r="E726" s="261" t="s">
        <v>594</v>
      </c>
      <c r="F726" s="261" t="s">
        <v>595</v>
      </c>
      <c r="G726" s="261" t="s">
        <v>1543</v>
      </c>
      <c r="H726" s="256" t="s">
        <v>95</v>
      </c>
      <c r="I726" s="126">
        <v>0</v>
      </c>
      <c r="J726" s="181" t="s">
        <v>503</v>
      </c>
      <c r="K726" s="105" t="s">
        <v>1544</v>
      </c>
      <c r="L726" s="187"/>
      <c r="M726" s="187" t="s">
        <v>1117</v>
      </c>
      <c r="N726" s="187" t="s">
        <v>1314</v>
      </c>
      <c r="O726" s="242"/>
      <c r="P726" s="144"/>
      <c r="Q726" s="199">
        <v>1000000</v>
      </c>
      <c r="R726" s="199">
        <v>1000000</v>
      </c>
      <c r="S726" s="199"/>
      <c r="T726" s="199"/>
      <c r="U726" s="278"/>
      <c r="V726" s="255"/>
      <c r="W726" s="60">
        <v>2000000</v>
      </c>
      <c r="X726" s="192">
        <f t="shared" si="154"/>
        <v>2240000</v>
      </c>
      <c r="Y726" s="143"/>
      <c r="Z726" s="86">
        <v>2015</v>
      </c>
      <c r="AA726" s="241"/>
      <c r="AB726" s="145"/>
    </row>
    <row r="727" spans="2:28" s="125" customFormat="1" ht="48" customHeight="1" x14ac:dyDescent="0.25">
      <c r="B727" s="105" t="s">
        <v>1542</v>
      </c>
      <c r="C727" s="213" t="s">
        <v>2</v>
      </c>
      <c r="D727" s="261" t="s">
        <v>1109</v>
      </c>
      <c r="E727" s="261" t="s">
        <v>1110</v>
      </c>
      <c r="F727" s="261" t="s">
        <v>1110</v>
      </c>
      <c r="G727" s="261" t="s">
        <v>1111</v>
      </c>
      <c r="H727" s="256" t="s">
        <v>3</v>
      </c>
      <c r="I727" s="126">
        <v>0</v>
      </c>
      <c r="J727" s="181" t="s">
        <v>503</v>
      </c>
      <c r="K727" s="181" t="s">
        <v>1085</v>
      </c>
      <c r="L727" s="187"/>
      <c r="M727" s="187" t="s">
        <v>1112</v>
      </c>
      <c r="N727" s="187" t="s">
        <v>1314</v>
      </c>
      <c r="O727" s="242"/>
      <c r="P727" s="144"/>
      <c r="Q727" s="199">
        <v>2997000</v>
      </c>
      <c r="R727" s="199">
        <v>2997000</v>
      </c>
      <c r="S727" s="199">
        <v>2997000</v>
      </c>
      <c r="T727" s="199"/>
      <c r="U727" s="278"/>
      <c r="V727" s="255"/>
      <c r="W727" s="60">
        <v>8991000</v>
      </c>
      <c r="X727" s="192">
        <f t="shared" si="154"/>
        <v>10069920.000000002</v>
      </c>
      <c r="Y727" s="143"/>
      <c r="Z727" s="86">
        <v>2015</v>
      </c>
      <c r="AA727" s="241" t="s">
        <v>753</v>
      </c>
      <c r="AB727" s="145"/>
    </row>
    <row r="728" spans="2:28" s="125" customFormat="1" ht="48" customHeight="1" x14ac:dyDescent="0.25">
      <c r="B728" s="105" t="s">
        <v>1546</v>
      </c>
      <c r="C728" s="213" t="s">
        <v>2</v>
      </c>
      <c r="D728" s="261" t="s">
        <v>703</v>
      </c>
      <c r="E728" s="261" t="s">
        <v>704</v>
      </c>
      <c r="F728" s="261" t="s">
        <v>704</v>
      </c>
      <c r="G728" s="261" t="s">
        <v>1548</v>
      </c>
      <c r="H728" s="261" t="s">
        <v>95</v>
      </c>
      <c r="I728" s="126">
        <v>0</v>
      </c>
      <c r="J728" s="181" t="s">
        <v>503</v>
      </c>
      <c r="K728" s="181" t="s">
        <v>1085</v>
      </c>
      <c r="L728" s="187"/>
      <c r="M728" s="271" t="s">
        <v>1549</v>
      </c>
      <c r="N728" s="187" t="s">
        <v>1314</v>
      </c>
      <c r="O728" s="242"/>
      <c r="P728" s="144"/>
      <c r="Q728" s="199">
        <v>0</v>
      </c>
      <c r="R728" s="199">
        <v>0</v>
      </c>
      <c r="S728" s="199">
        <v>0</v>
      </c>
      <c r="T728" s="199">
        <v>0</v>
      </c>
      <c r="U728" s="278"/>
      <c r="V728" s="255"/>
      <c r="W728" s="60">
        <v>0</v>
      </c>
      <c r="X728" s="192">
        <f t="shared" si="154"/>
        <v>0</v>
      </c>
      <c r="Y728" s="143"/>
      <c r="Z728" s="86">
        <v>2015</v>
      </c>
      <c r="AA728" s="241" t="s">
        <v>992</v>
      </c>
      <c r="AB728" s="145"/>
    </row>
    <row r="729" spans="2:28" s="125" customFormat="1" ht="48" customHeight="1" x14ac:dyDescent="0.25">
      <c r="B729" s="105" t="s">
        <v>1588</v>
      </c>
      <c r="C729" s="213" t="s">
        <v>2</v>
      </c>
      <c r="D729" s="261" t="s">
        <v>703</v>
      </c>
      <c r="E729" s="261" t="s">
        <v>704</v>
      </c>
      <c r="F729" s="261" t="s">
        <v>704</v>
      </c>
      <c r="G729" s="261" t="s">
        <v>1548</v>
      </c>
      <c r="H729" s="261" t="s">
        <v>95</v>
      </c>
      <c r="I729" s="126">
        <v>0</v>
      </c>
      <c r="J729" s="181" t="s">
        <v>503</v>
      </c>
      <c r="K729" s="181" t="s">
        <v>1085</v>
      </c>
      <c r="L729" s="187"/>
      <c r="M729" s="271" t="s">
        <v>1549</v>
      </c>
      <c r="N729" s="187" t="s">
        <v>1314</v>
      </c>
      <c r="O729" s="242"/>
      <c r="P729" s="144"/>
      <c r="Q729" s="199">
        <f>51583*185</f>
        <v>9542855</v>
      </c>
      <c r="R729" s="199">
        <f>53131*185</f>
        <v>9829235</v>
      </c>
      <c r="S729" s="199">
        <f>54724*185</f>
        <v>10123940</v>
      </c>
      <c r="T729" s="199">
        <f>56366*185</f>
        <v>10427710</v>
      </c>
      <c r="U729" s="278">
        <v>10740545</v>
      </c>
      <c r="V729" s="255"/>
      <c r="W729" s="60">
        <v>50664285</v>
      </c>
      <c r="X729" s="192">
        <f t="shared" ref="X729" si="155">W729*1.12</f>
        <v>56743999.200000003</v>
      </c>
      <c r="Y729" s="143"/>
      <c r="Z729" s="86">
        <v>2015</v>
      </c>
      <c r="AA729" s="241"/>
      <c r="AB729" s="145"/>
    </row>
    <row r="730" spans="2:28" s="145" customFormat="1" ht="48" customHeight="1" x14ac:dyDescent="0.25">
      <c r="B730" s="105" t="s">
        <v>1547</v>
      </c>
      <c r="C730" s="224" t="s">
        <v>2</v>
      </c>
      <c r="D730" s="309" t="s">
        <v>741</v>
      </c>
      <c r="E730" s="309" t="s">
        <v>742</v>
      </c>
      <c r="F730" s="309" t="s">
        <v>742</v>
      </c>
      <c r="G730" s="309" t="s">
        <v>1550</v>
      </c>
      <c r="H730" s="309" t="s">
        <v>95</v>
      </c>
      <c r="I730" s="126">
        <v>0</v>
      </c>
      <c r="J730" s="271" t="s">
        <v>503</v>
      </c>
      <c r="K730" s="271" t="s">
        <v>1551</v>
      </c>
      <c r="L730" s="187"/>
      <c r="M730" s="271" t="s">
        <v>309</v>
      </c>
      <c r="N730" s="187" t="s">
        <v>1314</v>
      </c>
      <c r="O730" s="242"/>
      <c r="P730" s="279"/>
      <c r="Q730" s="278">
        <v>1214400</v>
      </c>
      <c r="R730" s="278">
        <v>1214400</v>
      </c>
      <c r="S730" s="278">
        <v>1214400</v>
      </c>
      <c r="T730" s="278">
        <v>1214400</v>
      </c>
      <c r="U730" s="111">
        <v>1214400</v>
      </c>
      <c r="V730" s="274"/>
      <c r="W730" s="60">
        <v>6982800</v>
      </c>
      <c r="X730" s="192">
        <f t="shared" si="154"/>
        <v>7820736.0000000009</v>
      </c>
      <c r="Y730" s="143"/>
      <c r="Z730" s="86">
        <v>2015</v>
      </c>
      <c r="AA730" s="275"/>
    </row>
    <row r="731" spans="2:28" s="125" customFormat="1" ht="48" customHeight="1" x14ac:dyDescent="0.25">
      <c r="B731" s="105" t="s">
        <v>1552</v>
      </c>
      <c r="C731" s="213" t="s">
        <v>2</v>
      </c>
      <c r="D731" s="185" t="s">
        <v>1553</v>
      </c>
      <c r="E731" s="185" t="s">
        <v>1554</v>
      </c>
      <c r="F731" s="185" t="s">
        <v>1554</v>
      </c>
      <c r="G731" s="185" t="s">
        <v>1555</v>
      </c>
      <c r="H731" s="261" t="s">
        <v>95</v>
      </c>
      <c r="I731" s="126">
        <v>0</v>
      </c>
      <c r="J731" s="181" t="s">
        <v>503</v>
      </c>
      <c r="K731" s="181" t="s">
        <v>1164</v>
      </c>
      <c r="L731" s="187"/>
      <c r="M731" s="187" t="s">
        <v>1117</v>
      </c>
      <c r="N731" s="187" t="s">
        <v>1314</v>
      </c>
      <c r="O731" s="242"/>
      <c r="P731" s="144"/>
      <c r="Q731" s="197">
        <f>R731</f>
        <v>3750000</v>
      </c>
      <c r="R731" s="197">
        <v>3750000</v>
      </c>
      <c r="S731" s="197">
        <v>3750000</v>
      </c>
      <c r="T731" s="197">
        <v>3750000</v>
      </c>
      <c r="U731" s="111"/>
      <c r="V731" s="255"/>
      <c r="W731" s="60">
        <v>15000000</v>
      </c>
      <c r="X731" s="192">
        <f t="shared" ref="X731:X736" si="156">W731*1.12</f>
        <v>16800000</v>
      </c>
      <c r="Y731" s="143"/>
      <c r="Z731" s="86">
        <v>2015</v>
      </c>
      <c r="AA731" s="241"/>
      <c r="AB731" s="145"/>
    </row>
    <row r="732" spans="2:28" s="125" customFormat="1" ht="48" customHeight="1" x14ac:dyDescent="0.25">
      <c r="B732" s="105" t="s">
        <v>1556</v>
      </c>
      <c r="C732" s="213" t="s">
        <v>2</v>
      </c>
      <c r="D732" s="185" t="s">
        <v>293</v>
      </c>
      <c r="E732" s="185" t="s">
        <v>294</v>
      </c>
      <c r="F732" s="185" t="s">
        <v>294</v>
      </c>
      <c r="G732" s="185" t="s">
        <v>1557</v>
      </c>
      <c r="H732" s="261" t="s">
        <v>95</v>
      </c>
      <c r="I732" s="126">
        <v>0</v>
      </c>
      <c r="J732" s="181" t="s">
        <v>503</v>
      </c>
      <c r="K732" s="181" t="s">
        <v>1559</v>
      </c>
      <c r="L732" s="187"/>
      <c r="M732" s="187" t="s">
        <v>1117</v>
      </c>
      <c r="N732" s="187" t="s">
        <v>1314</v>
      </c>
      <c r="O732" s="242"/>
      <c r="P732" s="144"/>
      <c r="Q732" s="197">
        <v>42000000</v>
      </c>
      <c r="R732" s="197">
        <v>42000000</v>
      </c>
      <c r="S732" s="197">
        <v>42000000</v>
      </c>
      <c r="T732" s="197"/>
      <c r="U732" s="111"/>
      <c r="V732" s="255"/>
      <c r="W732" s="60">
        <v>126000000</v>
      </c>
      <c r="X732" s="192">
        <f t="shared" si="156"/>
        <v>141120000</v>
      </c>
      <c r="Y732" s="143"/>
      <c r="Z732" s="86">
        <v>2015</v>
      </c>
      <c r="AA732" s="241"/>
      <c r="AB732" s="145"/>
    </row>
    <row r="733" spans="2:28" s="125" customFormat="1" ht="48" customHeight="1" x14ac:dyDescent="0.25">
      <c r="B733" s="105" t="s">
        <v>1558</v>
      </c>
      <c r="C733" s="213" t="s">
        <v>2</v>
      </c>
      <c r="D733" s="185" t="s">
        <v>703</v>
      </c>
      <c r="E733" s="185" t="s">
        <v>704</v>
      </c>
      <c r="F733" s="185" t="s">
        <v>704</v>
      </c>
      <c r="G733" s="185" t="s">
        <v>1561</v>
      </c>
      <c r="H733" s="185" t="s">
        <v>95</v>
      </c>
      <c r="I733" s="185">
        <v>0</v>
      </c>
      <c r="J733" s="185" t="s">
        <v>503</v>
      </c>
      <c r="K733" s="181" t="s">
        <v>1085</v>
      </c>
      <c r="L733" s="185"/>
      <c r="M733" s="187" t="s">
        <v>1562</v>
      </c>
      <c r="N733" s="185" t="s">
        <v>1314</v>
      </c>
      <c r="O733" s="242"/>
      <c r="P733" s="144"/>
      <c r="Q733" s="197">
        <v>101200</v>
      </c>
      <c r="R733" s="197">
        <v>110400</v>
      </c>
      <c r="S733" s="197">
        <v>18400</v>
      </c>
      <c r="T733" s="197"/>
      <c r="U733" s="111"/>
      <c r="V733" s="255"/>
      <c r="W733" s="60">
        <v>230000</v>
      </c>
      <c r="X733" s="192">
        <f t="shared" si="156"/>
        <v>257600.00000000003</v>
      </c>
      <c r="Y733" s="143"/>
      <c r="Z733" s="86">
        <v>2015</v>
      </c>
      <c r="AA733" s="241"/>
      <c r="AB733" s="145"/>
    </row>
    <row r="734" spans="2:28" s="125" customFormat="1" ht="48" customHeight="1" x14ac:dyDescent="0.25">
      <c r="B734" s="105" t="s">
        <v>1560</v>
      </c>
      <c r="C734" s="213" t="s">
        <v>2</v>
      </c>
      <c r="D734" s="185" t="s">
        <v>293</v>
      </c>
      <c r="E734" s="185" t="s">
        <v>294</v>
      </c>
      <c r="F734" s="185" t="s">
        <v>294</v>
      </c>
      <c r="G734" s="185" t="s">
        <v>1563</v>
      </c>
      <c r="H734" s="185" t="s">
        <v>95</v>
      </c>
      <c r="I734" s="185">
        <v>0</v>
      </c>
      <c r="J734" s="185" t="s">
        <v>503</v>
      </c>
      <c r="K734" s="181" t="s">
        <v>1564</v>
      </c>
      <c r="L734" s="185"/>
      <c r="M734" s="187" t="s">
        <v>1117</v>
      </c>
      <c r="N734" s="185" t="s">
        <v>1314</v>
      </c>
      <c r="O734" s="242"/>
      <c r="P734" s="144"/>
      <c r="Q734" s="197">
        <v>412946428.56999999</v>
      </c>
      <c r="R734" s="197">
        <v>412946428.56999999</v>
      </c>
      <c r="S734" s="197"/>
      <c r="T734" s="197"/>
      <c r="U734" s="111"/>
      <c r="V734" s="255"/>
      <c r="W734" s="60">
        <v>825892857.13999999</v>
      </c>
      <c r="X734" s="192">
        <f t="shared" si="156"/>
        <v>924999999.99680007</v>
      </c>
      <c r="Y734" s="143"/>
      <c r="Z734" s="86">
        <v>2015</v>
      </c>
      <c r="AA734" s="241"/>
      <c r="AB734" s="145"/>
    </row>
    <row r="735" spans="2:28" s="125" customFormat="1" ht="48" customHeight="1" x14ac:dyDescent="0.25">
      <c r="B735" s="105" t="s">
        <v>1565</v>
      </c>
      <c r="C735" s="213" t="s">
        <v>2</v>
      </c>
      <c r="D735" s="185" t="s">
        <v>612</v>
      </c>
      <c r="E735" s="185" t="s">
        <v>613</v>
      </c>
      <c r="F735" s="185" t="s">
        <v>614</v>
      </c>
      <c r="G735" s="185" t="s">
        <v>1566</v>
      </c>
      <c r="H735" s="185" t="s">
        <v>95</v>
      </c>
      <c r="I735" s="185">
        <v>0</v>
      </c>
      <c r="J735" s="185" t="s">
        <v>503</v>
      </c>
      <c r="K735" s="181" t="s">
        <v>1085</v>
      </c>
      <c r="L735" s="185"/>
      <c r="M735" s="187" t="s">
        <v>1117</v>
      </c>
      <c r="N735" s="185" t="s">
        <v>1314</v>
      </c>
      <c r="O735" s="242"/>
      <c r="P735" s="144"/>
      <c r="Q735" s="197">
        <v>168190</v>
      </c>
      <c r="R735" s="197">
        <v>137610</v>
      </c>
      <c r="S735" s="197"/>
      <c r="T735" s="197"/>
      <c r="U735" s="111"/>
      <c r="V735" s="255"/>
      <c r="W735" s="60">
        <v>305800</v>
      </c>
      <c r="X735" s="192">
        <f t="shared" si="156"/>
        <v>342496.00000000006</v>
      </c>
      <c r="Y735" s="143"/>
      <c r="Z735" s="86">
        <v>2015</v>
      </c>
      <c r="AA735" s="241"/>
      <c r="AB735" s="145"/>
    </row>
    <row r="736" spans="2:28" s="145" customFormat="1" ht="48" customHeight="1" x14ac:dyDescent="0.25">
      <c r="B736" s="105" t="s">
        <v>1567</v>
      </c>
      <c r="C736" s="224" t="s">
        <v>2</v>
      </c>
      <c r="D736" s="187" t="s">
        <v>741</v>
      </c>
      <c r="E736" s="187" t="s">
        <v>742</v>
      </c>
      <c r="F736" s="187" t="s">
        <v>742</v>
      </c>
      <c r="G736" s="187" t="s">
        <v>1141</v>
      </c>
      <c r="H736" s="187" t="s">
        <v>95</v>
      </c>
      <c r="I736" s="187">
        <v>0</v>
      </c>
      <c r="J736" s="187" t="s">
        <v>503</v>
      </c>
      <c r="K736" s="271" t="s">
        <v>1255</v>
      </c>
      <c r="L736" s="187"/>
      <c r="M736" s="187" t="s">
        <v>1117</v>
      </c>
      <c r="N736" s="187" t="s">
        <v>1314</v>
      </c>
      <c r="O736" s="242"/>
      <c r="P736" s="279"/>
      <c r="Q736" s="302">
        <v>1925000</v>
      </c>
      <c r="R736" s="302">
        <v>2100000</v>
      </c>
      <c r="S736" s="302">
        <v>2100000</v>
      </c>
      <c r="T736" s="302">
        <v>2100000</v>
      </c>
      <c r="U736" s="111">
        <v>2100000</v>
      </c>
      <c r="V736" s="274"/>
      <c r="W736" s="60">
        <v>10500000</v>
      </c>
      <c r="X736" s="192">
        <f t="shared" si="156"/>
        <v>11760000.000000002</v>
      </c>
      <c r="Y736" s="143"/>
      <c r="Z736" s="86">
        <v>2015</v>
      </c>
      <c r="AA736" s="275"/>
    </row>
    <row r="737" spans="2:28" s="125" customFormat="1" ht="48" customHeight="1" x14ac:dyDescent="0.25">
      <c r="B737" s="105" t="s">
        <v>1568</v>
      </c>
      <c r="C737" s="213" t="s">
        <v>2</v>
      </c>
      <c r="D737" s="185" t="s">
        <v>293</v>
      </c>
      <c r="E737" s="185" t="s">
        <v>294</v>
      </c>
      <c r="F737" s="185" t="s">
        <v>294</v>
      </c>
      <c r="G737" s="185" t="s">
        <v>1569</v>
      </c>
      <c r="H737" s="185" t="s">
        <v>95</v>
      </c>
      <c r="I737" s="185">
        <v>0</v>
      </c>
      <c r="J737" s="185" t="s">
        <v>503</v>
      </c>
      <c r="K737" s="181" t="s">
        <v>1373</v>
      </c>
      <c r="L737" s="185"/>
      <c r="M737" s="187" t="s">
        <v>1117</v>
      </c>
      <c r="N737" s="185" t="s">
        <v>1314</v>
      </c>
      <c r="O737" s="242"/>
      <c r="P737" s="144"/>
      <c r="Q737" s="197">
        <v>2200000</v>
      </c>
      <c r="R737" s="197">
        <v>2200000</v>
      </c>
      <c r="S737" s="197">
        <v>2200000</v>
      </c>
      <c r="T737" s="197"/>
      <c r="U737" s="302"/>
      <c r="V737" s="255"/>
      <c r="W737" s="60">
        <v>6600000</v>
      </c>
      <c r="X737" s="192">
        <f t="shared" ref="X737:X793" si="157">W737*1.12</f>
        <v>7392000.0000000009</v>
      </c>
      <c r="Y737" s="143"/>
      <c r="Z737" s="86">
        <v>2015</v>
      </c>
      <c r="AA737" s="241"/>
      <c r="AB737" s="145"/>
    </row>
    <row r="738" spans="2:28" s="125" customFormat="1" ht="48" customHeight="1" x14ac:dyDescent="0.25">
      <c r="B738" s="105" t="s">
        <v>1573</v>
      </c>
      <c r="C738" s="213" t="s">
        <v>2</v>
      </c>
      <c r="D738" s="185" t="s">
        <v>1123</v>
      </c>
      <c r="E738" s="185" t="s">
        <v>1124</v>
      </c>
      <c r="F738" s="185" t="s">
        <v>1124</v>
      </c>
      <c r="G738" s="185" t="s">
        <v>1574</v>
      </c>
      <c r="H738" s="185" t="s">
        <v>95</v>
      </c>
      <c r="I738" s="185">
        <v>0</v>
      </c>
      <c r="J738" s="185" t="s">
        <v>1310</v>
      </c>
      <c r="K738" s="181" t="s">
        <v>1575</v>
      </c>
      <c r="L738" s="185"/>
      <c r="M738" s="187" t="s">
        <v>1117</v>
      </c>
      <c r="N738" s="185" t="s">
        <v>1314</v>
      </c>
      <c r="O738" s="242"/>
      <c r="P738" s="144"/>
      <c r="Q738" s="197">
        <v>74000</v>
      </c>
      <c r="R738" s="197">
        <v>73000</v>
      </c>
      <c r="S738" s="197">
        <v>73000</v>
      </c>
      <c r="T738" s="197"/>
      <c r="U738" s="302"/>
      <c r="V738" s="255"/>
      <c r="W738" s="60">
        <v>220000</v>
      </c>
      <c r="X738" s="192">
        <f t="shared" si="157"/>
        <v>246400.00000000003</v>
      </c>
      <c r="Y738" s="143"/>
      <c r="Z738" s="86">
        <v>2015</v>
      </c>
      <c r="AA738" s="241"/>
      <c r="AB738" s="145"/>
    </row>
    <row r="739" spans="2:28" s="125" customFormat="1" ht="48" customHeight="1" x14ac:dyDescent="0.25">
      <c r="B739" s="105" t="s">
        <v>1576</v>
      </c>
      <c r="C739" s="213" t="s">
        <v>2</v>
      </c>
      <c r="D739" s="185" t="s">
        <v>487</v>
      </c>
      <c r="E739" s="185" t="s">
        <v>1283</v>
      </c>
      <c r="F739" s="185" t="s">
        <v>1284</v>
      </c>
      <c r="G739" s="185" t="s">
        <v>1589</v>
      </c>
      <c r="H739" s="185" t="s">
        <v>95</v>
      </c>
      <c r="I739" s="185">
        <v>0</v>
      </c>
      <c r="J739" s="185" t="s">
        <v>503</v>
      </c>
      <c r="K739" s="181" t="s">
        <v>1579</v>
      </c>
      <c r="L739" s="185"/>
      <c r="M739" s="187" t="s">
        <v>1117</v>
      </c>
      <c r="N739" s="185" t="s">
        <v>1314</v>
      </c>
      <c r="O739" s="242"/>
      <c r="P739" s="144"/>
      <c r="Q739" s="197">
        <v>92500000</v>
      </c>
      <c r="R739" s="197">
        <v>92500000</v>
      </c>
      <c r="S739" s="197"/>
      <c r="T739" s="197"/>
      <c r="U739" s="302"/>
      <c r="V739" s="255"/>
      <c r="W739" s="60">
        <v>185000000</v>
      </c>
      <c r="X739" s="192">
        <f t="shared" si="157"/>
        <v>207200000.00000003</v>
      </c>
      <c r="Y739" s="143"/>
      <c r="Z739" s="86">
        <v>2015</v>
      </c>
      <c r="AA739" s="241"/>
      <c r="AB739" s="145"/>
    </row>
    <row r="740" spans="2:28" s="125" customFormat="1" ht="48" customHeight="1" x14ac:dyDescent="0.25">
      <c r="B740" s="105" t="s">
        <v>1577</v>
      </c>
      <c r="C740" s="213" t="s">
        <v>2</v>
      </c>
      <c r="D740" s="185" t="s">
        <v>487</v>
      </c>
      <c r="E740" s="185" t="s">
        <v>1283</v>
      </c>
      <c r="F740" s="185" t="s">
        <v>1284</v>
      </c>
      <c r="G740" s="185" t="s">
        <v>1578</v>
      </c>
      <c r="H740" s="185" t="s">
        <v>95</v>
      </c>
      <c r="I740" s="185">
        <v>0</v>
      </c>
      <c r="J740" s="185" t="s">
        <v>1310</v>
      </c>
      <c r="K740" s="181" t="s">
        <v>1580</v>
      </c>
      <c r="L740" s="185"/>
      <c r="M740" s="187" t="s">
        <v>1117</v>
      </c>
      <c r="N740" s="185" t="s">
        <v>1314</v>
      </c>
      <c r="O740" s="242"/>
      <c r="P740" s="144"/>
      <c r="Q740" s="197">
        <v>29760000</v>
      </c>
      <c r="R740" s="197">
        <v>29760000</v>
      </c>
      <c r="S740" s="197"/>
      <c r="T740" s="197"/>
      <c r="U740" s="302"/>
      <c r="V740" s="255"/>
      <c r="W740" s="60">
        <v>59520000</v>
      </c>
      <c r="X740" s="192">
        <f t="shared" si="157"/>
        <v>66662400.000000007</v>
      </c>
      <c r="Y740" s="143"/>
      <c r="Z740" s="86">
        <v>2015</v>
      </c>
      <c r="AA740" s="241"/>
      <c r="AB740" s="145"/>
    </row>
    <row r="741" spans="2:28" s="125" customFormat="1" ht="48" customHeight="1" x14ac:dyDescent="0.25">
      <c r="B741" s="105" t="s">
        <v>1581</v>
      </c>
      <c r="C741" s="213" t="s">
        <v>2</v>
      </c>
      <c r="D741" s="185" t="s">
        <v>293</v>
      </c>
      <c r="E741" s="185" t="s">
        <v>294</v>
      </c>
      <c r="F741" s="185" t="s">
        <v>294</v>
      </c>
      <c r="G741" s="185" t="s">
        <v>1582</v>
      </c>
      <c r="H741" s="185" t="s">
        <v>95</v>
      </c>
      <c r="I741" s="185">
        <v>0</v>
      </c>
      <c r="J741" s="185" t="s">
        <v>503</v>
      </c>
      <c r="K741" s="181" t="s">
        <v>1583</v>
      </c>
      <c r="L741" s="185"/>
      <c r="M741" s="187" t="s">
        <v>1117</v>
      </c>
      <c r="N741" s="185" t="s">
        <v>1314</v>
      </c>
      <c r="O741" s="242"/>
      <c r="P741" s="144"/>
      <c r="Q741" s="197">
        <v>53984459</v>
      </c>
      <c r="R741" s="197">
        <v>53984459</v>
      </c>
      <c r="S741" s="197"/>
      <c r="T741" s="197"/>
      <c r="U741" s="302"/>
      <c r="V741" s="255"/>
      <c r="W741" s="60">
        <v>107968918</v>
      </c>
      <c r="X741" s="192">
        <f t="shared" si="157"/>
        <v>120925188.16000001</v>
      </c>
      <c r="Y741" s="143"/>
      <c r="Z741" s="86">
        <v>2015</v>
      </c>
      <c r="AA741" s="241"/>
      <c r="AB741" s="145"/>
    </row>
    <row r="742" spans="2:28" s="125" customFormat="1" ht="48" customHeight="1" x14ac:dyDescent="0.25">
      <c r="B742" s="105" t="s">
        <v>1584</v>
      </c>
      <c r="C742" s="213" t="s">
        <v>2</v>
      </c>
      <c r="D742" s="185" t="s">
        <v>976</v>
      </c>
      <c r="E742" s="185" t="s">
        <v>977</v>
      </c>
      <c r="F742" s="185" t="s">
        <v>978</v>
      </c>
      <c r="G742" s="185" t="s">
        <v>1586</v>
      </c>
      <c r="H742" s="185" t="s">
        <v>95</v>
      </c>
      <c r="I742" s="185">
        <v>0</v>
      </c>
      <c r="J742" s="185" t="s">
        <v>1047</v>
      </c>
      <c r="K742" s="181" t="s">
        <v>1164</v>
      </c>
      <c r="L742" s="185"/>
      <c r="M742" s="187" t="s">
        <v>1117</v>
      </c>
      <c r="N742" s="185" t="s">
        <v>1314</v>
      </c>
      <c r="O742" s="242"/>
      <c r="P742" s="144"/>
      <c r="Q742" s="197">
        <v>0</v>
      </c>
      <c r="R742" s="197">
        <v>0</v>
      </c>
      <c r="S742" s="197">
        <v>0</v>
      </c>
      <c r="T742" s="197">
        <v>0</v>
      </c>
      <c r="U742" s="302"/>
      <c r="V742" s="255"/>
      <c r="W742" s="60">
        <v>0</v>
      </c>
      <c r="X742" s="192">
        <f t="shared" ref="X742" si="158">W742*1.12</f>
        <v>0</v>
      </c>
      <c r="Y742" s="143"/>
      <c r="Z742" s="86">
        <v>2015</v>
      </c>
      <c r="AA742" s="241" t="s">
        <v>2386</v>
      </c>
      <c r="AB742" s="145"/>
    </row>
    <row r="743" spans="2:28" s="145" customFormat="1" ht="48" customHeight="1" x14ac:dyDescent="0.25">
      <c r="B743" s="105" t="s">
        <v>2385</v>
      </c>
      <c r="C743" s="224" t="s">
        <v>2</v>
      </c>
      <c r="D743" s="187" t="s">
        <v>976</v>
      </c>
      <c r="E743" s="187" t="s">
        <v>977</v>
      </c>
      <c r="F743" s="187" t="s">
        <v>978</v>
      </c>
      <c r="G743" s="187" t="s">
        <v>1586</v>
      </c>
      <c r="H743" s="187" t="s">
        <v>95</v>
      </c>
      <c r="I743" s="187">
        <v>0</v>
      </c>
      <c r="J743" s="187" t="s">
        <v>1047</v>
      </c>
      <c r="K743" s="271" t="s">
        <v>1164</v>
      </c>
      <c r="L743" s="187"/>
      <c r="M743" s="187" t="s">
        <v>1117</v>
      </c>
      <c r="N743" s="187" t="s">
        <v>1314</v>
      </c>
      <c r="O743" s="242"/>
      <c r="P743" s="279"/>
      <c r="Q743" s="302">
        <v>2789634.1463414636</v>
      </c>
      <c r="R743" s="302">
        <v>4070121.9512195121</v>
      </c>
      <c r="S743" s="302">
        <v>4070121.9512195121</v>
      </c>
      <c r="T743" s="302">
        <v>4070121.9512195121</v>
      </c>
      <c r="U743" s="302"/>
      <c r="V743" s="274"/>
      <c r="W743" s="60">
        <v>15000000</v>
      </c>
      <c r="X743" s="192">
        <f t="shared" si="157"/>
        <v>16800000</v>
      </c>
      <c r="Y743" s="143"/>
      <c r="Z743" s="86">
        <v>2015</v>
      </c>
      <c r="AA743" s="275"/>
    </row>
    <row r="744" spans="2:28" s="125" customFormat="1" ht="48" customHeight="1" x14ac:dyDescent="0.25">
      <c r="B744" s="105" t="s">
        <v>1585</v>
      </c>
      <c r="C744" s="213" t="s">
        <v>2</v>
      </c>
      <c r="D744" s="185" t="s">
        <v>1123</v>
      </c>
      <c r="E744" s="185" t="s">
        <v>1124</v>
      </c>
      <c r="F744" s="185" t="s">
        <v>1124</v>
      </c>
      <c r="G744" s="185" t="s">
        <v>1587</v>
      </c>
      <c r="H744" s="185" t="s">
        <v>95</v>
      </c>
      <c r="I744" s="185">
        <v>0</v>
      </c>
      <c r="J744" s="185" t="s">
        <v>1048</v>
      </c>
      <c r="K744" s="181" t="s">
        <v>1583</v>
      </c>
      <c r="L744" s="185"/>
      <c r="M744" s="187" t="s">
        <v>1117</v>
      </c>
      <c r="N744" s="185" t="s">
        <v>1314</v>
      </c>
      <c r="O744" s="242"/>
      <c r="P744" s="144"/>
      <c r="Q744" s="197">
        <v>250000</v>
      </c>
      <c r="R744" s="197">
        <v>250000</v>
      </c>
      <c r="S744" s="197"/>
      <c r="T744" s="197"/>
      <c r="U744" s="302"/>
      <c r="V744" s="255"/>
      <c r="W744" s="60">
        <v>500000</v>
      </c>
      <c r="X744" s="192">
        <f t="shared" si="157"/>
        <v>560000</v>
      </c>
      <c r="Y744" s="143"/>
      <c r="Z744" s="86">
        <v>2015</v>
      </c>
      <c r="AA744" s="241"/>
      <c r="AB744" s="145"/>
    </row>
    <row r="745" spans="2:28" s="145" customFormat="1" ht="48" customHeight="1" x14ac:dyDescent="0.25">
      <c r="B745" s="105" t="s">
        <v>1598</v>
      </c>
      <c r="C745" s="224" t="s">
        <v>2</v>
      </c>
      <c r="D745" s="56" t="s">
        <v>257</v>
      </c>
      <c r="E745" s="334" t="s">
        <v>258</v>
      </c>
      <c r="F745" s="334" t="s">
        <v>259</v>
      </c>
      <c r="G745" s="56" t="s">
        <v>260</v>
      </c>
      <c r="H745" s="187" t="s">
        <v>95</v>
      </c>
      <c r="I745" s="187">
        <v>0</v>
      </c>
      <c r="J745" s="187" t="s">
        <v>307</v>
      </c>
      <c r="K745" s="271" t="s">
        <v>1570</v>
      </c>
      <c r="L745" s="187"/>
      <c r="M745" s="187" t="s">
        <v>58</v>
      </c>
      <c r="N745" s="187" t="s">
        <v>1314</v>
      </c>
      <c r="O745" s="242"/>
      <c r="P745" s="279"/>
      <c r="Q745" s="302">
        <v>13777320</v>
      </c>
      <c r="R745" s="302">
        <v>13777320</v>
      </c>
      <c r="S745" s="302">
        <v>14328415</v>
      </c>
      <c r="T745" s="302">
        <v>14901750</v>
      </c>
      <c r="U745" s="302">
        <v>15497700</v>
      </c>
      <c r="V745" s="335"/>
      <c r="W745" s="60">
        <v>72282505</v>
      </c>
      <c r="X745" s="192">
        <v>80956405.600000009</v>
      </c>
      <c r="Y745" s="143"/>
      <c r="Z745" s="86">
        <v>2015</v>
      </c>
      <c r="AA745" s="275"/>
    </row>
    <row r="746" spans="2:28" s="125" customFormat="1" ht="48" customHeight="1" x14ac:dyDescent="0.25">
      <c r="B746" s="105" t="s">
        <v>1603</v>
      </c>
      <c r="C746" s="213" t="s">
        <v>2</v>
      </c>
      <c r="D746" s="185" t="s">
        <v>1605</v>
      </c>
      <c r="E746" s="185" t="s">
        <v>1606</v>
      </c>
      <c r="F746" s="185" t="s">
        <v>1606</v>
      </c>
      <c r="G746" s="185" t="s">
        <v>1462</v>
      </c>
      <c r="H746" s="185" t="s">
        <v>95</v>
      </c>
      <c r="I746" s="185">
        <v>0</v>
      </c>
      <c r="J746" s="185" t="s">
        <v>1310</v>
      </c>
      <c r="K746" s="181" t="s">
        <v>1085</v>
      </c>
      <c r="L746" s="185"/>
      <c r="M746" s="187" t="s">
        <v>1463</v>
      </c>
      <c r="N746" s="185" t="s">
        <v>1314</v>
      </c>
      <c r="O746" s="242"/>
      <c r="P746" s="144"/>
      <c r="Q746" s="197">
        <v>10511700</v>
      </c>
      <c r="R746" s="197">
        <v>10511700</v>
      </c>
      <c r="S746" s="197"/>
      <c r="T746" s="197"/>
      <c r="U746" s="302"/>
      <c r="V746" s="255"/>
      <c r="W746" s="60">
        <v>21023400</v>
      </c>
      <c r="X746" s="192">
        <f t="shared" ref="X746:X747" si="159">W746*1.12</f>
        <v>23546208.000000004</v>
      </c>
      <c r="Y746" s="143"/>
      <c r="Z746" s="86">
        <v>2015</v>
      </c>
      <c r="AA746" s="241"/>
      <c r="AB746" s="145"/>
    </row>
    <row r="747" spans="2:28" s="125" customFormat="1" ht="48" customHeight="1" x14ac:dyDescent="0.25">
      <c r="B747" s="105" t="s">
        <v>1604</v>
      </c>
      <c r="C747" s="213" t="s">
        <v>2</v>
      </c>
      <c r="D747" s="185" t="s">
        <v>1607</v>
      </c>
      <c r="E747" s="185" t="s">
        <v>1608</v>
      </c>
      <c r="F747" s="185" t="s">
        <v>1609</v>
      </c>
      <c r="G747" s="185" t="s">
        <v>1610</v>
      </c>
      <c r="H747" s="185" t="s">
        <v>95</v>
      </c>
      <c r="I747" s="185">
        <v>0</v>
      </c>
      <c r="J747" s="185" t="s">
        <v>1310</v>
      </c>
      <c r="K747" s="181" t="s">
        <v>1085</v>
      </c>
      <c r="L747" s="185"/>
      <c r="M747" s="187" t="s">
        <v>1463</v>
      </c>
      <c r="N747" s="185" t="s">
        <v>1314</v>
      </c>
      <c r="O747" s="242"/>
      <c r="P747" s="144"/>
      <c r="Q747" s="197">
        <v>3475000</v>
      </c>
      <c r="R747" s="197">
        <v>3475000</v>
      </c>
      <c r="S747" s="197"/>
      <c r="T747" s="197"/>
      <c r="U747" s="302"/>
      <c r="V747" s="255"/>
      <c r="W747" s="60">
        <v>6950000</v>
      </c>
      <c r="X747" s="192">
        <f t="shared" si="159"/>
        <v>7784000.0000000009</v>
      </c>
      <c r="Y747" s="143"/>
      <c r="Z747" s="86">
        <v>2015</v>
      </c>
      <c r="AA747" s="241"/>
      <c r="AB747" s="145"/>
    </row>
    <row r="748" spans="2:28" s="125" customFormat="1" ht="48" customHeight="1" x14ac:dyDescent="0.25">
      <c r="B748" s="105" t="s">
        <v>1611</v>
      </c>
      <c r="C748" s="213" t="s">
        <v>2</v>
      </c>
      <c r="D748" s="185" t="s">
        <v>293</v>
      </c>
      <c r="E748" s="185" t="s">
        <v>294</v>
      </c>
      <c r="F748" s="185" t="s">
        <v>294</v>
      </c>
      <c r="G748" s="185" t="s">
        <v>1613</v>
      </c>
      <c r="H748" s="185" t="s">
        <v>95</v>
      </c>
      <c r="I748" s="185">
        <v>0</v>
      </c>
      <c r="J748" s="185" t="s">
        <v>1310</v>
      </c>
      <c r="K748" s="181" t="s">
        <v>1614</v>
      </c>
      <c r="L748" s="185"/>
      <c r="M748" s="187" t="s">
        <v>1117</v>
      </c>
      <c r="N748" s="185" t="s">
        <v>1314</v>
      </c>
      <c r="O748" s="242"/>
      <c r="P748" s="144"/>
      <c r="Q748" s="197">
        <v>0</v>
      </c>
      <c r="R748" s="197">
        <v>0</v>
      </c>
      <c r="S748" s="197"/>
      <c r="T748" s="197"/>
      <c r="U748" s="302"/>
      <c r="V748" s="255"/>
      <c r="W748" s="60">
        <v>0</v>
      </c>
      <c r="X748" s="192">
        <f t="shared" ref="X748:X764" si="160">W748*1.12</f>
        <v>0</v>
      </c>
      <c r="Y748" s="143"/>
      <c r="Z748" s="86">
        <v>2015</v>
      </c>
      <c r="AA748" s="241" t="s">
        <v>992</v>
      </c>
      <c r="AB748" s="145"/>
    </row>
    <row r="749" spans="2:28" s="125" customFormat="1" ht="48" customHeight="1" x14ac:dyDescent="0.25">
      <c r="B749" s="105" t="s">
        <v>1612</v>
      </c>
      <c r="C749" s="213" t="s">
        <v>2</v>
      </c>
      <c r="D749" s="185" t="s">
        <v>293</v>
      </c>
      <c r="E749" s="185" t="s">
        <v>294</v>
      </c>
      <c r="F749" s="185" t="s">
        <v>294</v>
      </c>
      <c r="G749" s="185" t="s">
        <v>1615</v>
      </c>
      <c r="H749" s="185" t="s">
        <v>95</v>
      </c>
      <c r="I749" s="185">
        <v>0</v>
      </c>
      <c r="J749" s="185" t="s">
        <v>1310</v>
      </c>
      <c r="K749" s="181" t="s">
        <v>458</v>
      </c>
      <c r="L749" s="185"/>
      <c r="M749" s="187" t="s">
        <v>1117</v>
      </c>
      <c r="N749" s="185" t="s">
        <v>1314</v>
      </c>
      <c r="O749" s="242"/>
      <c r="P749" s="144"/>
      <c r="Q749" s="197">
        <v>0</v>
      </c>
      <c r="R749" s="197">
        <v>0</v>
      </c>
      <c r="S749" s="197"/>
      <c r="T749" s="197"/>
      <c r="U749" s="302"/>
      <c r="V749" s="255"/>
      <c r="W749" s="60">
        <v>0</v>
      </c>
      <c r="X749" s="192">
        <f t="shared" si="160"/>
        <v>0</v>
      </c>
      <c r="Y749" s="143"/>
      <c r="Z749" s="86">
        <v>2015</v>
      </c>
      <c r="AA749" s="241" t="s">
        <v>2353</v>
      </c>
      <c r="AB749" s="145"/>
    </row>
    <row r="750" spans="2:28" s="125" customFormat="1" ht="48" customHeight="1" x14ac:dyDescent="0.25">
      <c r="B750" s="105" t="s">
        <v>2352</v>
      </c>
      <c r="C750" s="213" t="s">
        <v>2</v>
      </c>
      <c r="D750" s="185" t="s">
        <v>293</v>
      </c>
      <c r="E750" s="185" t="s">
        <v>294</v>
      </c>
      <c r="F750" s="185" t="s">
        <v>294</v>
      </c>
      <c r="G750" s="185" t="s">
        <v>1615</v>
      </c>
      <c r="H750" s="185" t="s">
        <v>95</v>
      </c>
      <c r="I750" s="185">
        <v>0</v>
      </c>
      <c r="J750" s="185" t="s">
        <v>1310</v>
      </c>
      <c r="K750" s="181" t="s">
        <v>458</v>
      </c>
      <c r="L750" s="185"/>
      <c r="M750" s="187" t="s">
        <v>1117</v>
      </c>
      <c r="N750" s="185" t="s">
        <v>1314</v>
      </c>
      <c r="O750" s="242"/>
      <c r="P750" s="144"/>
      <c r="Q750" s="197">
        <v>155231132</v>
      </c>
      <c r="R750" s="197">
        <v>227264632</v>
      </c>
      <c r="S750" s="197"/>
      <c r="T750" s="197"/>
      <c r="U750" s="302"/>
      <c r="V750" s="255"/>
      <c r="W750" s="60">
        <v>382495764</v>
      </c>
      <c r="X750" s="192">
        <f t="shared" ref="X750:X761" si="161">W750*1.12</f>
        <v>428395255.68000007</v>
      </c>
      <c r="Y750" s="143"/>
      <c r="Z750" s="86">
        <v>2015</v>
      </c>
      <c r="AA750" s="241"/>
      <c r="AB750" s="145"/>
    </row>
    <row r="751" spans="2:28" s="125" customFormat="1" ht="48" customHeight="1" x14ac:dyDescent="0.25">
      <c r="B751" s="105" t="s">
        <v>1619</v>
      </c>
      <c r="C751" s="213" t="s">
        <v>2</v>
      </c>
      <c r="D751" s="185" t="s">
        <v>487</v>
      </c>
      <c r="E751" s="185" t="s">
        <v>480</v>
      </c>
      <c r="F751" s="185" t="s">
        <v>481</v>
      </c>
      <c r="G751" s="185" t="s">
        <v>1620</v>
      </c>
      <c r="H751" s="185" t="s">
        <v>95</v>
      </c>
      <c r="I751" s="185">
        <v>0</v>
      </c>
      <c r="J751" s="185" t="s">
        <v>1310</v>
      </c>
      <c r="K751" s="266" t="s">
        <v>1621</v>
      </c>
      <c r="L751" s="185"/>
      <c r="M751" s="187" t="s">
        <v>1117</v>
      </c>
      <c r="N751" s="185" t="s">
        <v>1314</v>
      </c>
      <c r="O751" s="242"/>
      <c r="P751" s="197">
        <v>0</v>
      </c>
      <c r="Q751" s="197">
        <v>0</v>
      </c>
      <c r="R751" s="197">
        <v>0</v>
      </c>
      <c r="S751" s="197">
        <v>0</v>
      </c>
      <c r="T751" s="197"/>
      <c r="U751" s="302"/>
      <c r="V751" s="255"/>
      <c r="W751" s="60">
        <v>0</v>
      </c>
      <c r="X751" s="192">
        <f t="shared" si="161"/>
        <v>0</v>
      </c>
      <c r="Y751" s="143"/>
      <c r="Z751" s="86">
        <v>2014</v>
      </c>
      <c r="AA751" s="241" t="s">
        <v>1806</v>
      </c>
      <c r="AB751" s="145"/>
    </row>
    <row r="752" spans="2:28" s="145" customFormat="1" ht="48" customHeight="1" x14ac:dyDescent="0.25">
      <c r="B752" s="105" t="s">
        <v>1805</v>
      </c>
      <c r="C752" s="224" t="s">
        <v>2</v>
      </c>
      <c r="D752" s="187" t="s">
        <v>487</v>
      </c>
      <c r="E752" s="187" t="s">
        <v>480</v>
      </c>
      <c r="F752" s="187" t="s">
        <v>481</v>
      </c>
      <c r="G752" s="187" t="s">
        <v>1620</v>
      </c>
      <c r="H752" s="187" t="s">
        <v>95</v>
      </c>
      <c r="I752" s="187">
        <v>0</v>
      </c>
      <c r="J752" s="187" t="s">
        <v>1310</v>
      </c>
      <c r="K752" s="266" t="s">
        <v>1621</v>
      </c>
      <c r="L752" s="187"/>
      <c r="M752" s="187" t="s">
        <v>1117</v>
      </c>
      <c r="N752" s="187" t="s">
        <v>1314</v>
      </c>
      <c r="O752" s="242"/>
      <c r="P752" s="302">
        <v>436805</v>
      </c>
      <c r="Q752" s="302">
        <v>129550</v>
      </c>
      <c r="R752" s="302">
        <v>129550</v>
      </c>
      <c r="S752" s="302">
        <v>129550</v>
      </c>
      <c r="T752" s="302"/>
      <c r="U752" s="302"/>
      <c r="V752" s="274"/>
      <c r="W752" s="60">
        <v>825455</v>
      </c>
      <c r="X752" s="192">
        <f t="shared" si="161"/>
        <v>924509.60000000009</v>
      </c>
      <c r="Y752" s="143"/>
      <c r="Z752" s="86">
        <v>2015</v>
      </c>
      <c r="AA752" s="275"/>
    </row>
    <row r="753" spans="2:28" s="125" customFormat="1" ht="48" customHeight="1" x14ac:dyDescent="0.25">
      <c r="B753" s="105" t="s">
        <v>1807</v>
      </c>
      <c r="C753" s="213" t="s">
        <v>2</v>
      </c>
      <c r="D753" s="185" t="s">
        <v>487</v>
      </c>
      <c r="E753" s="185" t="s">
        <v>480</v>
      </c>
      <c r="F753" s="185" t="s">
        <v>481</v>
      </c>
      <c r="G753" s="185" t="s">
        <v>1620</v>
      </c>
      <c r="H753" s="185" t="s">
        <v>95</v>
      </c>
      <c r="I753" s="185">
        <v>0</v>
      </c>
      <c r="J753" s="185" t="s">
        <v>1310</v>
      </c>
      <c r="K753" s="266" t="s">
        <v>1621</v>
      </c>
      <c r="L753" s="185"/>
      <c r="M753" s="187" t="s">
        <v>1117</v>
      </c>
      <c r="N753" s="185" t="s">
        <v>1314</v>
      </c>
      <c r="O753" s="242"/>
      <c r="P753" s="197">
        <v>436805</v>
      </c>
      <c r="Q753" s="197">
        <v>323875</v>
      </c>
      <c r="R753" s="197">
        <v>323875</v>
      </c>
      <c r="S753" s="197">
        <v>129550</v>
      </c>
      <c r="T753" s="197"/>
      <c r="U753" s="302"/>
      <c r="V753" s="255"/>
      <c r="W753" s="60">
        <f>P753+Q753+R753+S753</f>
        <v>1214105</v>
      </c>
      <c r="X753" s="192">
        <f t="shared" ref="X753" si="162">W753*1.12</f>
        <v>1359797.6</v>
      </c>
      <c r="Y753" s="143"/>
      <c r="Z753" s="86">
        <v>2015</v>
      </c>
      <c r="AA753" s="241"/>
      <c r="AB753" s="145"/>
    </row>
    <row r="754" spans="2:28" s="125" customFormat="1" ht="48" customHeight="1" x14ac:dyDescent="0.25">
      <c r="B754" s="105" t="s">
        <v>1622</v>
      </c>
      <c r="C754" s="213" t="s">
        <v>2</v>
      </c>
      <c r="D754" s="185" t="s">
        <v>487</v>
      </c>
      <c r="E754" s="185" t="s">
        <v>1283</v>
      </c>
      <c r="F754" s="185" t="s">
        <v>1284</v>
      </c>
      <c r="G754" s="185" t="s">
        <v>1624</v>
      </c>
      <c r="H754" s="185" t="s">
        <v>95</v>
      </c>
      <c r="I754" s="185">
        <v>0</v>
      </c>
      <c r="J754" s="185" t="s">
        <v>1310</v>
      </c>
      <c r="K754" s="181" t="s">
        <v>1471</v>
      </c>
      <c r="L754" s="185"/>
      <c r="M754" s="187" t="s">
        <v>1117</v>
      </c>
      <c r="N754" s="185" t="s">
        <v>1314</v>
      </c>
      <c r="O754" s="242"/>
      <c r="P754" s="144"/>
      <c r="Q754" s="197">
        <v>29137500</v>
      </c>
      <c r="R754" s="197">
        <v>29137500</v>
      </c>
      <c r="S754" s="197"/>
      <c r="T754" s="197"/>
      <c r="U754" s="302"/>
      <c r="V754" s="255"/>
      <c r="W754" s="60">
        <v>58275000</v>
      </c>
      <c r="X754" s="192">
        <f t="shared" si="161"/>
        <v>65268000.000000007</v>
      </c>
      <c r="Y754" s="143"/>
      <c r="Z754" s="86">
        <v>2015</v>
      </c>
      <c r="AA754" s="241"/>
      <c r="AB754" s="145"/>
    </row>
    <row r="755" spans="2:28" s="125" customFormat="1" ht="48" customHeight="1" x14ac:dyDescent="0.25">
      <c r="B755" s="105" t="s">
        <v>1623</v>
      </c>
      <c r="C755" s="213" t="s">
        <v>2</v>
      </c>
      <c r="D755" s="185" t="s">
        <v>1625</v>
      </c>
      <c r="E755" s="185" t="s">
        <v>1626</v>
      </c>
      <c r="F755" s="185" t="s">
        <v>1626</v>
      </c>
      <c r="G755" s="185" t="s">
        <v>1627</v>
      </c>
      <c r="H755" s="185" t="s">
        <v>95</v>
      </c>
      <c r="I755" s="185">
        <v>0</v>
      </c>
      <c r="J755" s="185" t="s">
        <v>1310</v>
      </c>
      <c r="K755" s="181" t="s">
        <v>1471</v>
      </c>
      <c r="L755" s="185"/>
      <c r="M755" s="187" t="s">
        <v>1117</v>
      </c>
      <c r="N755" s="185" t="s">
        <v>1314</v>
      </c>
      <c r="O755" s="242"/>
      <c r="P755" s="197"/>
      <c r="Q755" s="197">
        <v>462500</v>
      </c>
      <c r="R755" s="197">
        <v>462500</v>
      </c>
      <c r="S755" s="197"/>
      <c r="T755" s="197"/>
      <c r="U755" s="302"/>
      <c r="V755" s="255"/>
      <c r="W755" s="60">
        <v>925000</v>
      </c>
      <c r="X755" s="192">
        <f t="shared" ref="X755:X760" si="163">W755*1.12</f>
        <v>1036000.0000000001</v>
      </c>
      <c r="Y755" s="143"/>
      <c r="Z755" s="86">
        <v>2015</v>
      </c>
      <c r="AA755" s="241"/>
      <c r="AB755" s="145"/>
    </row>
    <row r="756" spans="2:28" s="125" customFormat="1" ht="48" customHeight="1" x14ac:dyDescent="0.25">
      <c r="B756" s="105" t="s">
        <v>1628</v>
      </c>
      <c r="C756" s="213" t="s">
        <v>2</v>
      </c>
      <c r="D756" s="185" t="s">
        <v>1631</v>
      </c>
      <c r="E756" s="185" t="s">
        <v>1635</v>
      </c>
      <c r="F756" s="185" t="s">
        <v>1632</v>
      </c>
      <c r="G756" s="185" t="s">
        <v>1633</v>
      </c>
      <c r="H756" s="185" t="s">
        <v>95</v>
      </c>
      <c r="I756" s="185">
        <v>0</v>
      </c>
      <c r="J756" s="185" t="s">
        <v>503</v>
      </c>
      <c r="K756" s="181" t="s">
        <v>1634</v>
      </c>
      <c r="L756" s="185"/>
      <c r="M756" s="187" t="s">
        <v>1117</v>
      </c>
      <c r="N756" s="185" t="s">
        <v>1314</v>
      </c>
      <c r="O756" s="197">
        <v>4806547.62</v>
      </c>
      <c r="P756" s="197">
        <v>4806547.62</v>
      </c>
      <c r="Q756" s="197">
        <v>4806547.62</v>
      </c>
      <c r="R756" s="197"/>
      <c r="S756" s="197"/>
      <c r="T756" s="197"/>
      <c r="U756" s="302"/>
      <c r="V756" s="197"/>
      <c r="W756" s="60">
        <v>14419642.859999999</v>
      </c>
      <c r="X756" s="192">
        <f t="shared" si="163"/>
        <v>16150000.0032</v>
      </c>
      <c r="Y756" s="143"/>
      <c r="Z756" s="86">
        <v>2013</v>
      </c>
      <c r="AA756" s="241"/>
      <c r="AB756" s="145"/>
    </row>
    <row r="757" spans="2:28" s="125" customFormat="1" ht="48" customHeight="1" x14ac:dyDescent="0.25">
      <c r="B757" s="105" t="s">
        <v>1629</v>
      </c>
      <c r="C757" s="213" t="s">
        <v>2</v>
      </c>
      <c r="D757" s="185" t="s">
        <v>1553</v>
      </c>
      <c r="E757" s="185" t="s">
        <v>1554</v>
      </c>
      <c r="F757" s="185" t="s">
        <v>1554</v>
      </c>
      <c r="G757" s="185" t="s">
        <v>1630</v>
      </c>
      <c r="H757" s="185" t="s">
        <v>95</v>
      </c>
      <c r="I757" s="185">
        <v>0</v>
      </c>
      <c r="J757" s="185" t="s">
        <v>1310</v>
      </c>
      <c r="K757" s="181" t="s">
        <v>1438</v>
      </c>
      <c r="L757" s="185"/>
      <c r="M757" s="187" t="s">
        <v>1117</v>
      </c>
      <c r="N757" s="185" t="s">
        <v>1314</v>
      </c>
      <c r="O757" s="242"/>
      <c r="P757" s="197"/>
      <c r="Q757" s="197">
        <v>7746146</v>
      </c>
      <c r="R757" s="197">
        <v>7746146</v>
      </c>
      <c r="S757" s="197"/>
      <c r="T757" s="197"/>
      <c r="U757" s="302"/>
      <c r="V757" s="255"/>
      <c r="W757" s="60">
        <v>15492292</v>
      </c>
      <c r="X757" s="192">
        <f t="shared" si="163"/>
        <v>17351367.040000003</v>
      </c>
      <c r="Y757" s="143"/>
      <c r="Z757" s="86">
        <v>2015</v>
      </c>
      <c r="AA757" s="241"/>
      <c r="AB757" s="145"/>
    </row>
    <row r="758" spans="2:28" s="125" customFormat="1" ht="48" customHeight="1" x14ac:dyDescent="0.25">
      <c r="B758" s="105" t="s">
        <v>1636</v>
      </c>
      <c r="C758" s="213" t="s">
        <v>2</v>
      </c>
      <c r="D758" s="185" t="s">
        <v>410</v>
      </c>
      <c r="E758" s="185" t="s">
        <v>411</v>
      </c>
      <c r="F758" s="185" t="s">
        <v>411</v>
      </c>
      <c r="G758" s="185" t="s">
        <v>1639</v>
      </c>
      <c r="H758" s="185" t="s">
        <v>95</v>
      </c>
      <c r="I758" s="185">
        <v>0</v>
      </c>
      <c r="J758" s="185" t="s">
        <v>1310</v>
      </c>
      <c r="K758" s="181" t="s">
        <v>1640</v>
      </c>
      <c r="L758" s="185"/>
      <c r="M758" s="187" t="s">
        <v>1117</v>
      </c>
      <c r="N758" s="185" t="s">
        <v>1314</v>
      </c>
      <c r="O758" s="242"/>
      <c r="P758" s="197"/>
      <c r="Q758" s="197">
        <v>3798043</v>
      </c>
      <c r="R758" s="197">
        <v>3798043</v>
      </c>
      <c r="S758" s="197"/>
      <c r="T758" s="197"/>
      <c r="U758" s="302"/>
      <c r="V758" s="255"/>
      <c r="W758" s="60">
        <v>7596086</v>
      </c>
      <c r="X758" s="192">
        <f t="shared" si="163"/>
        <v>8507616.3200000003</v>
      </c>
      <c r="Y758" s="143"/>
      <c r="Z758" s="86">
        <v>2015</v>
      </c>
      <c r="AA758" s="241"/>
      <c r="AB758" s="145"/>
    </row>
    <row r="759" spans="2:28" s="125" customFormat="1" ht="48" customHeight="1" x14ac:dyDescent="0.25">
      <c r="B759" s="105" t="s">
        <v>1637</v>
      </c>
      <c r="C759" s="213" t="s">
        <v>2</v>
      </c>
      <c r="D759" s="266" t="s">
        <v>293</v>
      </c>
      <c r="E759" s="266" t="s">
        <v>294</v>
      </c>
      <c r="F759" s="266" t="s">
        <v>294</v>
      </c>
      <c r="G759" s="266" t="s">
        <v>1641</v>
      </c>
      <c r="H759" s="185" t="s">
        <v>95</v>
      </c>
      <c r="I759" s="185">
        <v>0</v>
      </c>
      <c r="J759" s="185" t="s">
        <v>1310</v>
      </c>
      <c r="K759" s="181" t="s">
        <v>1643</v>
      </c>
      <c r="L759" s="185"/>
      <c r="M759" s="187" t="s">
        <v>1117</v>
      </c>
      <c r="N759" s="185" t="s">
        <v>1314</v>
      </c>
      <c r="O759" s="197"/>
      <c r="P759" s="197"/>
      <c r="Q759" s="197">
        <v>48537872.218000002</v>
      </c>
      <c r="R759" s="197">
        <v>48537872.218000002</v>
      </c>
      <c r="S759" s="197"/>
      <c r="T759" s="197"/>
      <c r="U759" s="302"/>
      <c r="V759" s="197"/>
      <c r="W759" s="60">
        <v>97075744.436000004</v>
      </c>
      <c r="X759" s="192">
        <f t="shared" si="163"/>
        <v>108724833.76832001</v>
      </c>
      <c r="Y759" s="143"/>
      <c r="Z759" s="86">
        <v>2015</v>
      </c>
      <c r="AA759" s="241"/>
      <c r="AB759" s="145"/>
    </row>
    <row r="760" spans="2:28" s="125" customFormat="1" ht="48" customHeight="1" x14ac:dyDescent="0.25">
      <c r="B760" s="105" t="s">
        <v>1638</v>
      </c>
      <c r="C760" s="213" t="s">
        <v>2</v>
      </c>
      <c r="D760" s="266" t="s">
        <v>293</v>
      </c>
      <c r="E760" s="266" t="s">
        <v>294</v>
      </c>
      <c r="F760" s="266" t="s">
        <v>294</v>
      </c>
      <c r="G760" s="266" t="s">
        <v>1642</v>
      </c>
      <c r="H760" s="185" t="s">
        <v>95</v>
      </c>
      <c r="I760" s="185">
        <v>0</v>
      </c>
      <c r="J760" s="185" t="s">
        <v>1310</v>
      </c>
      <c r="K760" s="181" t="s">
        <v>1643</v>
      </c>
      <c r="L760" s="185"/>
      <c r="M760" s="187" t="s">
        <v>1117</v>
      </c>
      <c r="N760" s="185" t="s">
        <v>1314</v>
      </c>
      <c r="O760" s="242"/>
      <c r="P760" s="197"/>
      <c r="Q760" s="197">
        <v>103597665.81999999</v>
      </c>
      <c r="R760" s="197">
        <v>103597665.81999999</v>
      </c>
      <c r="S760" s="197"/>
      <c r="T760" s="197"/>
      <c r="U760" s="302"/>
      <c r="V760" s="255"/>
      <c r="W760" s="60">
        <v>207195331.63999999</v>
      </c>
      <c r="X760" s="192">
        <f t="shared" si="163"/>
        <v>232058771.4368</v>
      </c>
      <c r="Y760" s="143"/>
      <c r="Z760" s="86">
        <v>2015</v>
      </c>
      <c r="AA760" s="241"/>
      <c r="AB760" s="145"/>
    </row>
    <row r="761" spans="2:28" s="125" customFormat="1" ht="48" customHeight="1" x14ac:dyDescent="0.25">
      <c r="B761" s="105" t="s">
        <v>1644</v>
      </c>
      <c r="C761" s="213" t="s">
        <v>2</v>
      </c>
      <c r="D761" s="266" t="s">
        <v>593</v>
      </c>
      <c r="E761" s="266" t="s">
        <v>594</v>
      </c>
      <c r="F761" s="266" t="s">
        <v>595</v>
      </c>
      <c r="G761" s="266" t="s">
        <v>1648</v>
      </c>
      <c r="H761" s="185" t="s">
        <v>95</v>
      </c>
      <c r="I761" s="185">
        <v>0</v>
      </c>
      <c r="J761" s="185" t="s">
        <v>1310</v>
      </c>
      <c r="K761" s="181" t="s">
        <v>1647</v>
      </c>
      <c r="L761" s="185"/>
      <c r="M761" s="187" t="s">
        <v>1117</v>
      </c>
      <c r="N761" s="185" t="s">
        <v>1314</v>
      </c>
      <c r="O761" s="242"/>
      <c r="P761" s="197"/>
      <c r="Q761" s="197">
        <v>4424495</v>
      </c>
      <c r="R761" s="197">
        <v>4424495</v>
      </c>
      <c r="S761" s="197"/>
      <c r="T761" s="197"/>
      <c r="U761" s="302"/>
      <c r="V761" s="255"/>
      <c r="W761" s="60">
        <v>8848990</v>
      </c>
      <c r="X761" s="192">
        <f t="shared" si="161"/>
        <v>9910868.8000000007</v>
      </c>
      <c r="Y761" s="143"/>
      <c r="Z761" s="86">
        <v>2015</v>
      </c>
      <c r="AA761" s="241"/>
      <c r="AB761" s="145"/>
    </row>
    <row r="762" spans="2:28" s="125" customFormat="1" ht="48" customHeight="1" x14ac:dyDescent="0.25">
      <c r="B762" s="105" t="s">
        <v>1645</v>
      </c>
      <c r="C762" s="213" t="s">
        <v>2</v>
      </c>
      <c r="D762" s="266" t="s">
        <v>293</v>
      </c>
      <c r="E762" s="266" t="s">
        <v>294</v>
      </c>
      <c r="F762" s="266" t="s">
        <v>294</v>
      </c>
      <c r="G762" s="266" t="s">
        <v>1649</v>
      </c>
      <c r="H762" s="185" t="s">
        <v>95</v>
      </c>
      <c r="I762" s="185">
        <v>0</v>
      </c>
      <c r="J762" s="185" t="s">
        <v>540</v>
      </c>
      <c r="K762" s="266" t="s">
        <v>1651</v>
      </c>
      <c r="L762" s="185"/>
      <c r="M762" s="187" t="s">
        <v>1117</v>
      </c>
      <c r="N762" s="185" t="s">
        <v>1314</v>
      </c>
      <c r="O762" s="197"/>
      <c r="P762" s="197"/>
      <c r="Q762" s="258">
        <v>378576179</v>
      </c>
      <c r="R762" s="258">
        <v>378576179</v>
      </c>
      <c r="S762" s="258"/>
      <c r="T762" s="258"/>
      <c r="U762" s="310"/>
      <c r="V762" s="258"/>
      <c r="W762" s="60">
        <v>757152358</v>
      </c>
      <c r="X762" s="192">
        <f t="shared" si="160"/>
        <v>848010640.96000004</v>
      </c>
      <c r="Y762" s="143"/>
      <c r="Z762" s="86">
        <v>2015</v>
      </c>
      <c r="AA762" s="241"/>
      <c r="AB762" s="145"/>
    </row>
    <row r="763" spans="2:28" s="125" customFormat="1" ht="48" customHeight="1" x14ac:dyDescent="0.25">
      <c r="B763" s="105" t="s">
        <v>1646</v>
      </c>
      <c r="C763" s="213" t="s">
        <v>2</v>
      </c>
      <c r="D763" s="266" t="s">
        <v>293</v>
      </c>
      <c r="E763" s="266" t="s">
        <v>294</v>
      </c>
      <c r="F763" s="266" t="s">
        <v>294</v>
      </c>
      <c r="G763" s="266" t="s">
        <v>1650</v>
      </c>
      <c r="H763" s="185" t="s">
        <v>95</v>
      </c>
      <c r="I763" s="185">
        <v>0</v>
      </c>
      <c r="J763" s="185" t="s">
        <v>540</v>
      </c>
      <c r="K763" s="266" t="s">
        <v>1651</v>
      </c>
      <c r="L763" s="185"/>
      <c r="M763" s="187" t="s">
        <v>1117</v>
      </c>
      <c r="N763" s="185" t="s">
        <v>1314</v>
      </c>
      <c r="O763" s="242"/>
      <c r="P763" s="197"/>
      <c r="Q763" s="258">
        <v>0</v>
      </c>
      <c r="R763" s="258">
        <v>0</v>
      </c>
      <c r="S763" s="258"/>
      <c r="T763" s="258"/>
      <c r="U763" s="310"/>
      <c r="V763" s="258"/>
      <c r="W763" s="60">
        <v>0</v>
      </c>
      <c r="X763" s="192">
        <f t="shared" ref="X763" si="164">W763*1.12</f>
        <v>0</v>
      </c>
      <c r="Y763" s="143"/>
      <c r="Z763" s="86">
        <v>2015</v>
      </c>
      <c r="AA763" s="241" t="s">
        <v>1727</v>
      </c>
      <c r="AB763" s="145"/>
    </row>
    <row r="764" spans="2:28" s="125" customFormat="1" ht="48" customHeight="1" x14ac:dyDescent="0.25">
      <c r="B764" s="105" t="s">
        <v>1726</v>
      </c>
      <c r="C764" s="213" t="s">
        <v>2</v>
      </c>
      <c r="D764" s="266" t="s">
        <v>293</v>
      </c>
      <c r="E764" s="266" t="s">
        <v>294</v>
      </c>
      <c r="F764" s="266" t="s">
        <v>294</v>
      </c>
      <c r="G764" s="266" t="s">
        <v>1650</v>
      </c>
      <c r="H764" s="185" t="s">
        <v>95</v>
      </c>
      <c r="I764" s="185">
        <v>0</v>
      </c>
      <c r="J764" s="185" t="s">
        <v>540</v>
      </c>
      <c r="K764" s="266" t="s">
        <v>1651</v>
      </c>
      <c r="L764" s="185"/>
      <c r="M764" s="187" t="s">
        <v>1117</v>
      </c>
      <c r="N764" s="185" t="s">
        <v>1314</v>
      </c>
      <c r="O764" s="242"/>
      <c r="P764" s="197"/>
      <c r="Q764" s="258">
        <v>412500000</v>
      </c>
      <c r="R764" s="258">
        <v>412500000</v>
      </c>
      <c r="S764" s="258"/>
      <c r="T764" s="258"/>
      <c r="U764" s="310"/>
      <c r="V764" s="258"/>
      <c r="W764" s="60">
        <v>825000000</v>
      </c>
      <c r="X764" s="192">
        <f t="shared" si="160"/>
        <v>924000000.00000012</v>
      </c>
      <c r="Y764" s="143"/>
      <c r="Z764" s="86">
        <v>2015</v>
      </c>
      <c r="AA764" s="241"/>
      <c r="AB764" s="145"/>
    </row>
    <row r="765" spans="2:28" s="125" customFormat="1" ht="48" customHeight="1" x14ac:dyDescent="0.25">
      <c r="B765" s="105" t="s">
        <v>1652</v>
      </c>
      <c r="C765" s="213" t="s">
        <v>2</v>
      </c>
      <c r="D765" s="266" t="s">
        <v>741</v>
      </c>
      <c r="E765" s="266" t="s">
        <v>742</v>
      </c>
      <c r="F765" s="266" t="s">
        <v>742</v>
      </c>
      <c r="G765" s="266" t="s">
        <v>1653</v>
      </c>
      <c r="H765" s="185" t="s">
        <v>95</v>
      </c>
      <c r="I765" s="185">
        <v>0</v>
      </c>
      <c r="J765" s="185" t="s">
        <v>1310</v>
      </c>
      <c r="K765" s="266" t="s">
        <v>313</v>
      </c>
      <c r="L765" s="185"/>
      <c r="M765" s="187" t="s">
        <v>1117</v>
      </c>
      <c r="N765" s="185" t="s">
        <v>1314</v>
      </c>
      <c r="O765" s="242"/>
      <c r="P765" s="197"/>
      <c r="Q765" s="258">
        <f>500*186*10</f>
        <v>930000</v>
      </c>
      <c r="R765" s="258">
        <f>500*186*12</f>
        <v>1116000</v>
      </c>
      <c r="S765" s="258">
        <f>500*186*12</f>
        <v>1116000</v>
      </c>
      <c r="T765" s="258">
        <f>500*186*12</f>
        <v>1116000</v>
      </c>
      <c r="U765" s="310">
        <v>1953000</v>
      </c>
      <c r="V765" s="258"/>
      <c r="W765" s="60">
        <v>6231000</v>
      </c>
      <c r="X765" s="192">
        <f t="shared" si="157"/>
        <v>6978720.0000000009</v>
      </c>
      <c r="Y765" s="143"/>
      <c r="Z765" s="86">
        <v>2015</v>
      </c>
      <c r="AA765" s="241"/>
      <c r="AB765" s="145"/>
    </row>
    <row r="766" spans="2:28" s="125" customFormat="1" ht="48" customHeight="1" x14ac:dyDescent="0.25">
      <c r="B766" s="105" t="s">
        <v>1655</v>
      </c>
      <c r="C766" s="213" t="s">
        <v>2</v>
      </c>
      <c r="D766" s="266" t="s">
        <v>976</v>
      </c>
      <c r="E766" s="266" t="s">
        <v>977</v>
      </c>
      <c r="F766" s="266" t="s">
        <v>978</v>
      </c>
      <c r="G766" s="266" t="s">
        <v>1656</v>
      </c>
      <c r="H766" s="185" t="s">
        <v>95</v>
      </c>
      <c r="I766" s="185">
        <v>0</v>
      </c>
      <c r="J766" s="185" t="s">
        <v>1310</v>
      </c>
      <c r="K766" s="208" t="s">
        <v>1657</v>
      </c>
      <c r="L766" s="185"/>
      <c r="M766" s="187" t="s">
        <v>1117</v>
      </c>
      <c r="N766" s="185" t="s">
        <v>1314</v>
      </c>
      <c r="O766" s="242"/>
      <c r="P766" s="197"/>
      <c r="Q766" s="267">
        <v>7808300</v>
      </c>
      <c r="R766" s="267">
        <v>7808300</v>
      </c>
      <c r="S766" s="267">
        <v>7808300</v>
      </c>
      <c r="T766" s="258"/>
      <c r="U766" s="310"/>
      <c r="V766" s="258"/>
      <c r="W766" s="60">
        <v>23424900</v>
      </c>
      <c r="X766" s="192">
        <f t="shared" si="157"/>
        <v>26235888.000000004</v>
      </c>
      <c r="Y766" s="143"/>
      <c r="Z766" s="86">
        <v>2015</v>
      </c>
      <c r="AA766" s="241"/>
      <c r="AB766" s="145"/>
    </row>
    <row r="767" spans="2:28" s="125" customFormat="1" ht="48" customHeight="1" x14ac:dyDescent="0.25">
      <c r="B767" s="105" t="s">
        <v>1658</v>
      </c>
      <c r="C767" s="213" t="s">
        <v>2</v>
      </c>
      <c r="D767" s="266" t="s">
        <v>410</v>
      </c>
      <c r="E767" s="266" t="s">
        <v>411</v>
      </c>
      <c r="F767" s="266" t="s">
        <v>411</v>
      </c>
      <c r="G767" s="266" t="s">
        <v>1660</v>
      </c>
      <c r="H767" s="185" t="s">
        <v>95</v>
      </c>
      <c r="I767" s="185">
        <v>0</v>
      </c>
      <c r="J767" s="185" t="s">
        <v>540</v>
      </c>
      <c r="K767" s="208" t="s">
        <v>1659</v>
      </c>
      <c r="L767" s="185"/>
      <c r="M767" s="187" t="s">
        <v>1117</v>
      </c>
      <c r="N767" s="185" t="s">
        <v>1314</v>
      </c>
      <c r="O767" s="242"/>
      <c r="P767" s="197"/>
      <c r="Q767" s="267">
        <v>8840000</v>
      </c>
      <c r="R767" s="267">
        <v>8840000</v>
      </c>
      <c r="S767" s="267">
        <v>8840000</v>
      </c>
      <c r="T767" s="258"/>
      <c r="U767" s="310"/>
      <c r="V767" s="258"/>
      <c r="W767" s="60">
        <v>26520000</v>
      </c>
      <c r="X767" s="192">
        <f t="shared" si="157"/>
        <v>29702400.000000004</v>
      </c>
      <c r="Y767" s="143"/>
      <c r="Z767" s="86">
        <v>2015</v>
      </c>
      <c r="AA767" s="241"/>
      <c r="AB767" s="145"/>
    </row>
    <row r="768" spans="2:28" s="125" customFormat="1" ht="48" customHeight="1" x14ac:dyDescent="0.25">
      <c r="B768" s="105" t="s">
        <v>1661</v>
      </c>
      <c r="C768" s="213" t="s">
        <v>2</v>
      </c>
      <c r="D768" s="266" t="s">
        <v>976</v>
      </c>
      <c r="E768" s="266" t="s">
        <v>977</v>
      </c>
      <c r="F768" s="266" t="s">
        <v>978</v>
      </c>
      <c r="G768" s="266" t="s">
        <v>1662</v>
      </c>
      <c r="H768" s="185" t="s">
        <v>95</v>
      </c>
      <c r="I768" s="185">
        <v>0</v>
      </c>
      <c r="J768" s="185" t="s">
        <v>540</v>
      </c>
      <c r="K768" s="208" t="s">
        <v>1659</v>
      </c>
      <c r="L768" s="185"/>
      <c r="M768" s="187" t="s">
        <v>1117</v>
      </c>
      <c r="N768" s="185" t="s">
        <v>1314</v>
      </c>
      <c r="O768" s="242"/>
      <c r="P768" s="197"/>
      <c r="Q768" s="267">
        <v>21333333</v>
      </c>
      <c r="R768" s="267">
        <v>21333333</v>
      </c>
      <c r="S768" s="267">
        <v>21333334</v>
      </c>
      <c r="T768" s="258"/>
      <c r="U768" s="310"/>
      <c r="V768" s="258"/>
      <c r="W768" s="60">
        <v>64000000</v>
      </c>
      <c r="X768" s="192">
        <f t="shared" si="157"/>
        <v>71680000</v>
      </c>
      <c r="Y768" s="143"/>
      <c r="Z768" s="86">
        <v>2015</v>
      </c>
      <c r="AA768" s="241"/>
      <c r="AB768" s="145"/>
    </row>
    <row r="769" spans="2:28" s="125" customFormat="1" ht="48" customHeight="1" x14ac:dyDescent="0.25">
      <c r="B769" s="105" t="s">
        <v>1663</v>
      </c>
      <c r="C769" s="213" t="s">
        <v>2</v>
      </c>
      <c r="D769" s="266" t="s">
        <v>452</v>
      </c>
      <c r="E769" s="266" t="s">
        <v>453</v>
      </c>
      <c r="F769" s="266" t="s">
        <v>453</v>
      </c>
      <c r="G769" s="266" t="s">
        <v>1665</v>
      </c>
      <c r="H769" s="185" t="s">
        <v>95</v>
      </c>
      <c r="I769" s="185">
        <v>0</v>
      </c>
      <c r="J769" s="185" t="s">
        <v>1310</v>
      </c>
      <c r="K769" s="57" t="s">
        <v>1667</v>
      </c>
      <c r="L769" s="185"/>
      <c r="M769" s="187" t="s">
        <v>1117</v>
      </c>
      <c r="N769" s="185" t="s">
        <v>1314</v>
      </c>
      <c r="O769" s="242"/>
      <c r="P769" s="197"/>
      <c r="Q769" s="267">
        <v>750000</v>
      </c>
      <c r="R769" s="267">
        <v>750000</v>
      </c>
      <c r="S769" s="267"/>
      <c r="T769" s="258"/>
      <c r="U769" s="310"/>
      <c r="V769" s="258"/>
      <c r="W769" s="60">
        <v>1500000</v>
      </c>
      <c r="X769" s="192">
        <f t="shared" si="157"/>
        <v>1680000.0000000002</v>
      </c>
      <c r="Y769" s="143"/>
      <c r="Z769" s="86">
        <v>2015</v>
      </c>
      <c r="AA769" s="241"/>
      <c r="AB769" s="145"/>
    </row>
    <row r="770" spans="2:28" s="125" customFormat="1" ht="48" customHeight="1" x14ac:dyDescent="0.25">
      <c r="B770" s="105" t="s">
        <v>1664</v>
      </c>
      <c r="C770" s="213" t="s">
        <v>2</v>
      </c>
      <c r="D770" s="266" t="s">
        <v>452</v>
      </c>
      <c r="E770" s="266" t="s">
        <v>453</v>
      </c>
      <c r="F770" s="266" t="s">
        <v>453</v>
      </c>
      <c r="G770" s="266" t="s">
        <v>1666</v>
      </c>
      <c r="H770" s="185" t="s">
        <v>95</v>
      </c>
      <c r="I770" s="185">
        <v>0</v>
      </c>
      <c r="J770" s="185" t="s">
        <v>1310</v>
      </c>
      <c r="K770" s="57" t="s">
        <v>1667</v>
      </c>
      <c r="L770" s="185"/>
      <c r="M770" s="187" t="s">
        <v>1117</v>
      </c>
      <c r="N770" s="185" t="s">
        <v>1314</v>
      </c>
      <c r="O770" s="242"/>
      <c r="P770" s="197"/>
      <c r="Q770" s="267">
        <v>800000</v>
      </c>
      <c r="R770" s="267">
        <v>800000</v>
      </c>
      <c r="S770" s="267"/>
      <c r="T770" s="258"/>
      <c r="U770" s="310"/>
      <c r="V770" s="258"/>
      <c r="W770" s="60">
        <v>1600000</v>
      </c>
      <c r="X770" s="192">
        <f t="shared" si="157"/>
        <v>1792000.0000000002</v>
      </c>
      <c r="Y770" s="143"/>
      <c r="Z770" s="86">
        <v>2015</v>
      </c>
      <c r="AA770" s="241"/>
      <c r="AB770" s="145"/>
    </row>
    <row r="771" spans="2:28" s="125" customFormat="1" ht="48" customHeight="1" x14ac:dyDescent="0.25">
      <c r="B771" s="105" t="s">
        <v>1668</v>
      </c>
      <c r="C771" s="213" t="s">
        <v>2</v>
      </c>
      <c r="D771" s="266" t="s">
        <v>293</v>
      </c>
      <c r="E771" s="266" t="s">
        <v>294</v>
      </c>
      <c r="F771" s="266" t="s">
        <v>294</v>
      </c>
      <c r="G771" s="266" t="s">
        <v>1778</v>
      </c>
      <c r="H771" s="185" t="s">
        <v>95</v>
      </c>
      <c r="I771" s="185">
        <v>100</v>
      </c>
      <c r="J771" s="185" t="s">
        <v>96</v>
      </c>
      <c r="K771" s="57" t="s">
        <v>1669</v>
      </c>
      <c r="L771" s="185"/>
      <c r="M771" s="187" t="s">
        <v>1117</v>
      </c>
      <c r="N771" s="185" t="s">
        <v>1314</v>
      </c>
      <c r="O771" s="242"/>
      <c r="P771" s="197"/>
      <c r="Q771" s="267">
        <v>2500000000</v>
      </c>
      <c r="R771" s="267">
        <v>2500000000</v>
      </c>
      <c r="S771" s="267"/>
      <c r="T771" s="258"/>
      <c r="U771" s="310"/>
      <c r="V771" s="258"/>
      <c r="W771" s="60">
        <v>5000000000</v>
      </c>
      <c r="X771" s="192">
        <f t="shared" si="157"/>
        <v>5600000000.000001</v>
      </c>
      <c r="Y771" s="143"/>
      <c r="Z771" s="86">
        <v>2015</v>
      </c>
      <c r="AA771" s="241"/>
      <c r="AB771" s="145"/>
    </row>
    <row r="772" spans="2:28" s="145" customFormat="1" ht="48" customHeight="1" x14ac:dyDescent="0.25">
      <c r="B772" s="105" t="s">
        <v>1670</v>
      </c>
      <c r="C772" s="224" t="s">
        <v>2</v>
      </c>
      <c r="D772" s="266" t="s">
        <v>323</v>
      </c>
      <c r="E772" s="266" t="s">
        <v>324</v>
      </c>
      <c r="F772" s="266" t="s">
        <v>325</v>
      </c>
      <c r="G772" s="266" t="s">
        <v>1672</v>
      </c>
      <c r="H772" s="187" t="s">
        <v>95</v>
      </c>
      <c r="I772" s="187">
        <v>100</v>
      </c>
      <c r="J772" s="187" t="s">
        <v>1310</v>
      </c>
      <c r="K772" s="271" t="s">
        <v>1085</v>
      </c>
      <c r="L772" s="187"/>
      <c r="M772" s="187" t="s">
        <v>58</v>
      </c>
      <c r="N772" s="187" t="s">
        <v>1314</v>
      </c>
      <c r="O772" s="242"/>
      <c r="P772" s="302"/>
      <c r="Q772" s="267">
        <v>0</v>
      </c>
      <c r="R772" s="267">
        <v>0</v>
      </c>
      <c r="S772" s="267"/>
      <c r="T772" s="310"/>
      <c r="U772" s="310"/>
      <c r="V772" s="310"/>
      <c r="W772" s="60">
        <v>0</v>
      </c>
      <c r="X772" s="192">
        <v>0</v>
      </c>
      <c r="Y772" s="143"/>
      <c r="Z772" s="86">
        <v>2015</v>
      </c>
      <c r="AA772" s="275" t="s">
        <v>1838</v>
      </c>
    </row>
    <row r="773" spans="2:28" s="125" customFormat="1" ht="48" customHeight="1" x14ac:dyDescent="0.25">
      <c r="B773" s="105" t="s">
        <v>1837</v>
      </c>
      <c r="C773" s="213" t="s">
        <v>2</v>
      </c>
      <c r="D773" s="266" t="s">
        <v>323</v>
      </c>
      <c r="E773" s="266" t="s">
        <v>324</v>
      </c>
      <c r="F773" s="266" t="s">
        <v>325</v>
      </c>
      <c r="G773" s="266" t="s">
        <v>1672</v>
      </c>
      <c r="H773" s="185" t="s">
        <v>95</v>
      </c>
      <c r="I773" s="185">
        <v>100</v>
      </c>
      <c r="J773" s="185" t="s">
        <v>1310</v>
      </c>
      <c r="K773" s="181" t="s">
        <v>1085</v>
      </c>
      <c r="L773" s="185"/>
      <c r="M773" s="187" t="s">
        <v>58</v>
      </c>
      <c r="N773" s="185" t="s">
        <v>1314</v>
      </c>
      <c r="O773" s="242"/>
      <c r="P773" s="197"/>
      <c r="Q773" s="267">
        <v>3740500</v>
      </c>
      <c r="R773" s="267">
        <f>110*10000</f>
        <v>1100000</v>
      </c>
      <c r="S773" s="267"/>
      <c r="T773" s="258"/>
      <c r="U773" s="310"/>
      <c r="V773" s="258"/>
      <c r="W773" s="60">
        <v>4840500</v>
      </c>
      <c r="X773" s="192">
        <f t="shared" si="157"/>
        <v>5421360.0000000009</v>
      </c>
      <c r="Y773" s="143"/>
      <c r="Z773" s="86">
        <v>2015</v>
      </c>
      <c r="AA773" s="241"/>
      <c r="AB773" s="145"/>
    </row>
    <row r="774" spans="2:28" s="125" customFormat="1" ht="48" customHeight="1" x14ac:dyDescent="0.25">
      <c r="B774" s="105" t="s">
        <v>1671</v>
      </c>
      <c r="C774" s="213" t="s">
        <v>2</v>
      </c>
      <c r="D774" s="266" t="s">
        <v>323</v>
      </c>
      <c r="E774" s="266" t="s">
        <v>324</v>
      </c>
      <c r="F774" s="266" t="s">
        <v>325</v>
      </c>
      <c r="G774" s="266" t="s">
        <v>1673</v>
      </c>
      <c r="H774" s="185" t="s">
        <v>95</v>
      </c>
      <c r="I774" s="185">
        <v>100</v>
      </c>
      <c r="J774" s="185" t="s">
        <v>1310</v>
      </c>
      <c r="K774" s="181" t="s">
        <v>1085</v>
      </c>
      <c r="L774" s="185"/>
      <c r="M774" s="187" t="s">
        <v>58</v>
      </c>
      <c r="N774" s="185" t="s">
        <v>1314</v>
      </c>
      <c r="O774" s="242"/>
      <c r="P774" s="197"/>
      <c r="Q774" s="267">
        <v>30360</v>
      </c>
      <c r="R774" s="267">
        <v>30360</v>
      </c>
      <c r="S774" s="267"/>
      <c r="T774" s="258"/>
      <c r="U774" s="310"/>
      <c r="V774" s="258"/>
      <c r="W774" s="60">
        <v>60720</v>
      </c>
      <c r="X774" s="192">
        <f t="shared" si="157"/>
        <v>68006.400000000009</v>
      </c>
      <c r="Y774" s="143"/>
      <c r="Z774" s="86">
        <v>2015</v>
      </c>
      <c r="AA774" s="241"/>
      <c r="AB774" s="145"/>
    </row>
    <row r="775" spans="2:28" s="125" customFormat="1" ht="48" customHeight="1" x14ac:dyDescent="0.25">
      <c r="B775" s="105" t="s">
        <v>1675</v>
      </c>
      <c r="C775" s="213" t="s">
        <v>2</v>
      </c>
      <c r="D775" s="105" t="s">
        <v>293</v>
      </c>
      <c r="E775" s="105" t="s">
        <v>294</v>
      </c>
      <c r="F775" s="105" t="s">
        <v>294</v>
      </c>
      <c r="G775" s="105" t="s">
        <v>1680</v>
      </c>
      <c r="H775" s="185" t="s">
        <v>95</v>
      </c>
      <c r="I775" s="185">
        <v>0</v>
      </c>
      <c r="J775" s="185" t="s">
        <v>1051</v>
      </c>
      <c r="K775" s="181" t="s">
        <v>1682</v>
      </c>
      <c r="L775" s="185"/>
      <c r="M775" s="187" t="s">
        <v>1117</v>
      </c>
      <c r="N775" s="185" t="s">
        <v>1314</v>
      </c>
      <c r="O775" s="242"/>
      <c r="P775" s="197"/>
      <c r="Q775" s="267">
        <v>295377300</v>
      </c>
      <c r="R775" s="267">
        <v>393836400</v>
      </c>
      <c r="S775" s="267"/>
      <c r="T775" s="258"/>
      <c r="U775" s="310"/>
      <c r="V775" s="258"/>
      <c r="W775" s="60">
        <v>689213700</v>
      </c>
      <c r="X775" s="192">
        <f t="shared" si="157"/>
        <v>771919344.00000012</v>
      </c>
      <c r="Y775" s="143"/>
      <c r="Z775" s="86">
        <v>2015</v>
      </c>
      <c r="AA775" s="241"/>
      <c r="AB775" s="145"/>
    </row>
    <row r="776" spans="2:28" s="125" customFormat="1" ht="48" customHeight="1" x14ac:dyDescent="0.25">
      <c r="B776" s="105" t="s">
        <v>1676</v>
      </c>
      <c r="C776" s="213" t="s">
        <v>2</v>
      </c>
      <c r="D776" s="105" t="s">
        <v>293</v>
      </c>
      <c r="E776" s="105" t="s">
        <v>294</v>
      </c>
      <c r="F776" s="105" t="s">
        <v>294</v>
      </c>
      <c r="G776" s="105" t="s">
        <v>1697</v>
      </c>
      <c r="H776" s="185" t="s">
        <v>95</v>
      </c>
      <c r="I776" s="185">
        <v>0</v>
      </c>
      <c r="J776" s="185" t="s">
        <v>540</v>
      </c>
      <c r="K776" s="181" t="s">
        <v>1683</v>
      </c>
      <c r="L776" s="185"/>
      <c r="M776" s="187" t="s">
        <v>1117</v>
      </c>
      <c r="N776" s="185" t="s">
        <v>1314</v>
      </c>
      <c r="O776" s="242"/>
      <c r="P776" s="197"/>
      <c r="Q776" s="60">
        <v>35715556</v>
      </c>
      <c r="R776" s="60">
        <v>53573333</v>
      </c>
      <c r="S776" s="60">
        <v>53573333</v>
      </c>
      <c r="T776" s="60">
        <v>17857778</v>
      </c>
      <c r="U776" s="60"/>
      <c r="V776" s="258"/>
      <c r="W776" s="60">
        <v>160720000</v>
      </c>
      <c r="X776" s="192">
        <f t="shared" si="157"/>
        <v>180006400.00000003</v>
      </c>
      <c r="Y776" s="143"/>
      <c r="Z776" s="86">
        <v>2015</v>
      </c>
      <c r="AA776" s="241"/>
      <c r="AB776" s="145"/>
    </row>
    <row r="777" spans="2:28" s="125" customFormat="1" ht="48" customHeight="1" x14ac:dyDescent="0.25">
      <c r="B777" s="105" t="s">
        <v>1677</v>
      </c>
      <c r="C777" s="213" t="s">
        <v>2</v>
      </c>
      <c r="D777" s="105" t="s">
        <v>293</v>
      </c>
      <c r="E777" s="105" t="s">
        <v>294</v>
      </c>
      <c r="F777" s="105" t="s">
        <v>294</v>
      </c>
      <c r="G777" s="105" t="s">
        <v>1681</v>
      </c>
      <c r="H777" s="185" t="s">
        <v>95</v>
      </c>
      <c r="I777" s="185">
        <v>0</v>
      </c>
      <c r="J777" s="185" t="s">
        <v>540</v>
      </c>
      <c r="K777" s="181" t="s">
        <v>1684</v>
      </c>
      <c r="L777" s="185"/>
      <c r="M777" s="187" t="s">
        <v>1117</v>
      </c>
      <c r="N777" s="185" t="s">
        <v>1314</v>
      </c>
      <c r="O777" s="242"/>
      <c r="P777" s="197"/>
      <c r="Q777" s="60">
        <v>210785073</v>
      </c>
      <c r="R777" s="60">
        <v>281046765</v>
      </c>
      <c r="S777" s="60">
        <v>281046765</v>
      </c>
      <c r="T777" s="258"/>
      <c r="U777" s="310"/>
      <c r="V777" s="258"/>
      <c r="W777" s="60">
        <v>772878603</v>
      </c>
      <c r="X777" s="192">
        <f t="shared" si="157"/>
        <v>865624035.36000013</v>
      </c>
      <c r="Y777" s="143"/>
      <c r="Z777" s="86">
        <v>2015</v>
      </c>
      <c r="AA777" s="241"/>
      <c r="AB777" s="145"/>
    </row>
    <row r="778" spans="2:28" s="125" customFormat="1" ht="48" customHeight="1" x14ac:dyDescent="0.25">
      <c r="B778" s="105" t="s">
        <v>1678</v>
      </c>
      <c r="C778" s="213" t="s">
        <v>2</v>
      </c>
      <c r="D778" s="182" t="s">
        <v>452</v>
      </c>
      <c r="E778" s="182" t="s">
        <v>453</v>
      </c>
      <c r="F778" s="182" t="s">
        <v>453</v>
      </c>
      <c r="G778" s="182" t="s">
        <v>1685</v>
      </c>
      <c r="H778" s="185" t="s">
        <v>95</v>
      </c>
      <c r="I778" s="185">
        <v>0</v>
      </c>
      <c r="J778" s="185" t="s">
        <v>1310</v>
      </c>
      <c r="K778" s="181" t="s">
        <v>1687</v>
      </c>
      <c r="L778" s="185"/>
      <c r="M778" s="187" t="s">
        <v>1117</v>
      </c>
      <c r="N778" s="185" t="s">
        <v>1314</v>
      </c>
      <c r="O778" s="242"/>
      <c r="P778" s="197"/>
      <c r="Q778" s="60">
        <v>160000</v>
      </c>
      <c r="R778" s="60">
        <v>160000</v>
      </c>
      <c r="S778" s="60"/>
      <c r="T778" s="258"/>
      <c r="U778" s="310"/>
      <c r="V778" s="258"/>
      <c r="W778" s="60">
        <v>320000</v>
      </c>
      <c r="X778" s="192">
        <f t="shared" si="157"/>
        <v>358400.00000000006</v>
      </c>
      <c r="Y778" s="143"/>
      <c r="Z778" s="86">
        <v>2015</v>
      </c>
      <c r="AA778" s="241"/>
      <c r="AB778" s="145"/>
    </row>
    <row r="779" spans="2:28" s="125" customFormat="1" ht="48" customHeight="1" x14ac:dyDescent="0.25">
      <c r="B779" s="105" t="s">
        <v>1679</v>
      </c>
      <c r="C779" s="213" t="s">
        <v>2</v>
      </c>
      <c r="D779" s="182" t="s">
        <v>452</v>
      </c>
      <c r="E779" s="182" t="s">
        <v>453</v>
      </c>
      <c r="F779" s="182" t="s">
        <v>453</v>
      </c>
      <c r="G779" s="182" t="s">
        <v>1686</v>
      </c>
      <c r="H779" s="185" t="s">
        <v>95</v>
      </c>
      <c r="I779" s="185">
        <v>0</v>
      </c>
      <c r="J779" s="185" t="s">
        <v>1310</v>
      </c>
      <c r="K779" s="181" t="s">
        <v>1687</v>
      </c>
      <c r="L779" s="185"/>
      <c r="M779" s="187" t="s">
        <v>1117</v>
      </c>
      <c r="N779" s="185" t="s">
        <v>1314</v>
      </c>
      <c r="O779" s="242"/>
      <c r="P779" s="197"/>
      <c r="Q779" s="60">
        <v>200000</v>
      </c>
      <c r="R779" s="60">
        <v>200000</v>
      </c>
      <c r="S779" s="60"/>
      <c r="T779" s="258"/>
      <c r="U779" s="310"/>
      <c r="V779" s="258"/>
      <c r="W779" s="60">
        <v>400000</v>
      </c>
      <c r="X779" s="192">
        <f t="shared" si="157"/>
        <v>448000.00000000006</v>
      </c>
      <c r="Y779" s="143"/>
      <c r="Z779" s="86">
        <v>2015</v>
      </c>
      <c r="AA779" s="241"/>
      <c r="AB779" s="145"/>
    </row>
    <row r="780" spans="2:28" s="125" customFormat="1" ht="48" customHeight="1" x14ac:dyDescent="0.25">
      <c r="B780" s="105" t="s">
        <v>1688</v>
      </c>
      <c r="C780" s="213" t="s">
        <v>2</v>
      </c>
      <c r="D780" s="182" t="s">
        <v>452</v>
      </c>
      <c r="E780" s="182" t="s">
        <v>453</v>
      </c>
      <c r="F780" s="182" t="s">
        <v>453</v>
      </c>
      <c r="G780" s="182" t="s">
        <v>1693</v>
      </c>
      <c r="H780" s="185" t="s">
        <v>95</v>
      </c>
      <c r="I780" s="185">
        <v>0</v>
      </c>
      <c r="J780" s="185" t="s">
        <v>540</v>
      </c>
      <c r="K780" s="181" t="s">
        <v>1311</v>
      </c>
      <c r="L780" s="185"/>
      <c r="M780" s="187" t="s">
        <v>1117</v>
      </c>
      <c r="N780" s="185" t="s">
        <v>1314</v>
      </c>
      <c r="O780" s="242"/>
      <c r="P780" s="197"/>
      <c r="Q780" s="60">
        <v>1100000</v>
      </c>
      <c r="R780" s="60">
        <v>1100000</v>
      </c>
      <c r="S780" s="60"/>
      <c r="T780" s="258"/>
      <c r="U780" s="310"/>
      <c r="V780" s="258"/>
      <c r="W780" s="60">
        <v>2200000</v>
      </c>
      <c r="X780" s="192">
        <f t="shared" si="157"/>
        <v>2464000.0000000005</v>
      </c>
      <c r="Y780" s="143"/>
      <c r="Z780" s="86">
        <v>2015</v>
      </c>
      <c r="AA780" s="241"/>
      <c r="AB780" s="145"/>
    </row>
    <row r="781" spans="2:28" s="125" customFormat="1" ht="48" customHeight="1" x14ac:dyDescent="0.25">
      <c r="B781" s="105" t="s">
        <v>1689</v>
      </c>
      <c r="C781" s="213" t="s">
        <v>2</v>
      </c>
      <c r="D781" s="182" t="s">
        <v>452</v>
      </c>
      <c r="E781" s="182" t="s">
        <v>453</v>
      </c>
      <c r="F781" s="182" t="s">
        <v>453</v>
      </c>
      <c r="G781" s="182" t="s">
        <v>1694</v>
      </c>
      <c r="H781" s="185" t="s">
        <v>95</v>
      </c>
      <c r="I781" s="185">
        <v>0</v>
      </c>
      <c r="J781" s="185" t="s">
        <v>540</v>
      </c>
      <c r="K781" s="181" t="s">
        <v>1311</v>
      </c>
      <c r="L781" s="185"/>
      <c r="M781" s="187" t="s">
        <v>1117</v>
      </c>
      <c r="N781" s="185" t="s">
        <v>1314</v>
      </c>
      <c r="O781" s="242"/>
      <c r="P781" s="197"/>
      <c r="Q781" s="60">
        <v>1100000</v>
      </c>
      <c r="R781" s="60">
        <v>1100000</v>
      </c>
      <c r="S781" s="60"/>
      <c r="T781" s="258"/>
      <c r="U781" s="310"/>
      <c r="V781" s="258"/>
      <c r="W781" s="60">
        <v>2200000</v>
      </c>
      <c r="X781" s="192">
        <f t="shared" si="157"/>
        <v>2464000.0000000005</v>
      </c>
      <c r="Y781" s="143"/>
      <c r="Z781" s="86">
        <v>2015</v>
      </c>
      <c r="AA781" s="241"/>
      <c r="AB781" s="145"/>
    </row>
    <row r="782" spans="2:28" s="125" customFormat="1" ht="48" customHeight="1" x14ac:dyDescent="0.25">
      <c r="B782" s="105" t="s">
        <v>1690</v>
      </c>
      <c r="C782" s="213" t="s">
        <v>2</v>
      </c>
      <c r="D782" s="182" t="s">
        <v>452</v>
      </c>
      <c r="E782" s="182" t="s">
        <v>453</v>
      </c>
      <c r="F782" s="182" t="s">
        <v>453</v>
      </c>
      <c r="G782" s="182" t="s">
        <v>1695</v>
      </c>
      <c r="H782" s="185" t="s">
        <v>95</v>
      </c>
      <c r="I782" s="185">
        <v>0</v>
      </c>
      <c r="J782" s="185" t="s">
        <v>540</v>
      </c>
      <c r="K782" s="181" t="s">
        <v>1311</v>
      </c>
      <c r="L782" s="185"/>
      <c r="M782" s="187" t="s">
        <v>1117</v>
      </c>
      <c r="N782" s="185" t="s">
        <v>1314</v>
      </c>
      <c r="O782" s="242"/>
      <c r="P782" s="197"/>
      <c r="Q782" s="60">
        <v>500000</v>
      </c>
      <c r="R782" s="60">
        <v>500000</v>
      </c>
      <c r="S782" s="60"/>
      <c r="T782" s="258"/>
      <c r="U782" s="310"/>
      <c r="V782" s="258"/>
      <c r="W782" s="60">
        <v>1000000</v>
      </c>
      <c r="X782" s="192">
        <f t="shared" si="157"/>
        <v>1120000</v>
      </c>
      <c r="Y782" s="143"/>
      <c r="Z782" s="86">
        <v>2015</v>
      </c>
      <c r="AA782" s="241"/>
      <c r="AB782" s="145"/>
    </row>
    <row r="783" spans="2:28" s="125" customFormat="1" ht="48" customHeight="1" x14ac:dyDescent="0.25">
      <c r="B783" s="105" t="s">
        <v>1691</v>
      </c>
      <c r="C783" s="213" t="s">
        <v>2</v>
      </c>
      <c r="D783" s="182" t="s">
        <v>452</v>
      </c>
      <c r="E783" s="182" t="s">
        <v>453</v>
      </c>
      <c r="F783" s="182" t="s">
        <v>453</v>
      </c>
      <c r="G783" s="182" t="s">
        <v>1696</v>
      </c>
      <c r="H783" s="185" t="s">
        <v>95</v>
      </c>
      <c r="I783" s="185">
        <v>0</v>
      </c>
      <c r="J783" s="185" t="s">
        <v>540</v>
      </c>
      <c r="K783" s="181" t="s">
        <v>1311</v>
      </c>
      <c r="L783" s="185"/>
      <c r="M783" s="187" t="s">
        <v>1117</v>
      </c>
      <c r="N783" s="185" t="s">
        <v>1314</v>
      </c>
      <c r="O783" s="242"/>
      <c r="P783" s="197"/>
      <c r="Q783" s="60">
        <v>1000000</v>
      </c>
      <c r="R783" s="60">
        <v>1000000</v>
      </c>
      <c r="S783" s="60"/>
      <c r="T783" s="258"/>
      <c r="U783" s="310"/>
      <c r="V783" s="258"/>
      <c r="W783" s="60">
        <v>2000000</v>
      </c>
      <c r="X783" s="192">
        <f t="shared" si="157"/>
        <v>2240000</v>
      </c>
      <c r="Y783" s="143"/>
      <c r="Z783" s="86">
        <v>2015</v>
      </c>
      <c r="AA783" s="241"/>
      <c r="AB783" s="145"/>
    </row>
    <row r="784" spans="2:28" s="125" customFormat="1" ht="48" customHeight="1" x14ac:dyDescent="0.25">
      <c r="B784" s="105" t="s">
        <v>1692</v>
      </c>
      <c r="C784" s="213" t="s">
        <v>2</v>
      </c>
      <c r="D784" s="182" t="s">
        <v>410</v>
      </c>
      <c r="E784" s="182" t="s">
        <v>411</v>
      </c>
      <c r="F784" s="182" t="s">
        <v>411</v>
      </c>
      <c r="G784" s="182" t="s">
        <v>1698</v>
      </c>
      <c r="H784" s="185" t="s">
        <v>95</v>
      </c>
      <c r="I784" s="185">
        <v>0</v>
      </c>
      <c r="J784" s="185" t="s">
        <v>1051</v>
      </c>
      <c r="K784" s="181" t="s">
        <v>1311</v>
      </c>
      <c r="L784" s="185"/>
      <c r="M784" s="187" t="s">
        <v>1117</v>
      </c>
      <c r="N784" s="185" t="s">
        <v>1314</v>
      </c>
      <c r="O784" s="242"/>
      <c r="P784" s="197"/>
      <c r="Q784" s="60">
        <v>202583457</v>
      </c>
      <c r="R784" s="60">
        <v>202583457</v>
      </c>
      <c r="S784" s="60"/>
      <c r="T784" s="258"/>
      <c r="U784" s="310"/>
      <c r="V784" s="258"/>
      <c r="W784" s="60">
        <v>405166914</v>
      </c>
      <c r="X784" s="192">
        <f t="shared" ref="X784:X785" si="165">W784*1.12</f>
        <v>453786943.68000007</v>
      </c>
      <c r="Y784" s="143"/>
      <c r="Z784" s="86">
        <v>2015</v>
      </c>
      <c r="AA784" s="241"/>
      <c r="AB784" s="145"/>
    </row>
    <row r="785" spans="2:28" s="125" customFormat="1" ht="48" customHeight="1" x14ac:dyDescent="0.25">
      <c r="B785" s="105" t="s">
        <v>1699</v>
      </c>
      <c r="C785" s="213" t="s">
        <v>2</v>
      </c>
      <c r="D785" s="182" t="s">
        <v>703</v>
      </c>
      <c r="E785" s="182" t="s">
        <v>704</v>
      </c>
      <c r="F785" s="182" t="s">
        <v>704</v>
      </c>
      <c r="G785" s="182" t="s">
        <v>1700</v>
      </c>
      <c r="H785" s="185" t="s">
        <v>95</v>
      </c>
      <c r="I785" s="185">
        <v>0</v>
      </c>
      <c r="J785" s="185" t="s">
        <v>540</v>
      </c>
      <c r="K785" s="181" t="s">
        <v>1085</v>
      </c>
      <c r="L785" s="185"/>
      <c r="M785" s="187" t="s">
        <v>1117</v>
      </c>
      <c r="N785" s="185" t="s">
        <v>1314</v>
      </c>
      <c r="O785" s="242"/>
      <c r="P785" s="197"/>
      <c r="Q785" s="60">
        <v>0</v>
      </c>
      <c r="R785" s="60">
        <v>0</v>
      </c>
      <c r="S785" s="60">
        <v>0</v>
      </c>
      <c r="T785" s="258"/>
      <c r="U785" s="310"/>
      <c r="V785" s="258"/>
      <c r="W785" s="60">
        <v>0</v>
      </c>
      <c r="X785" s="192">
        <f t="shared" si="165"/>
        <v>0</v>
      </c>
      <c r="Y785" s="143"/>
      <c r="Z785" s="86">
        <v>2015</v>
      </c>
      <c r="AA785" s="241" t="s">
        <v>1729</v>
      </c>
      <c r="AB785" s="145"/>
    </row>
    <row r="786" spans="2:28" s="125" customFormat="1" ht="48" customHeight="1" x14ac:dyDescent="0.25">
      <c r="B786" s="105" t="s">
        <v>1728</v>
      </c>
      <c r="C786" s="213" t="s">
        <v>2</v>
      </c>
      <c r="D786" s="182" t="s">
        <v>703</v>
      </c>
      <c r="E786" s="182" t="s">
        <v>704</v>
      </c>
      <c r="F786" s="182" t="s">
        <v>704</v>
      </c>
      <c r="G786" s="182" t="s">
        <v>1700</v>
      </c>
      <c r="H786" s="185" t="s">
        <v>95</v>
      </c>
      <c r="I786" s="185">
        <v>0</v>
      </c>
      <c r="J786" s="16" t="s">
        <v>89</v>
      </c>
      <c r="K786" s="181" t="s">
        <v>1085</v>
      </c>
      <c r="L786" s="185"/>
      <c r="M786" s="187" t="s">
        <v>1117</v>
      </c>
      <c r="N786" s="185" t="s">
        <v>1314</v>
      </c>
      <c r="O786" s="242"/>
      <c r="P786" s="197"/>
      <c r="Q786" s="60">
        <v>720000</v>
      </c>
      <c r="R786" s="60">
        <v>960000</v>
      </c>
      <c r="S786" s="60">
        <v>240000</v>
      </c>
      <c r="T786" s="258"/>
      <c r="U786" s="310"/>
      <c r="V786" s="258"/>
      <c r="W786" s="60">
        <v>1920000</v>
      </c>
      <c r="X786" s="192">
        <f t="shared" si="157"/>
        <v>2150400</v>
      </c>
      <c r="Y786" s="143"/>
      <c r="Z786" s="86">
        <v>2015</v>
      </c>
      <c r="AA786" s="241"/>
      <c r="AB786" s="145"/>
    </row>
    <row r="787" spans="2:28" s="125" customFormat="1" ht="48" customHeight="1" x14ac:dyDescent="0.25">
      <c r="B787" s="105" t="s">
        <v>1702</v>
      </c>
      <c r="C787" s="213" t="s">
        <v>2</v>
      </c>
      <c r="D787" s="56" t="s">
        <v>448</v>
      </c>
      <c r="E787" s="56" t="s">
        <v>449</v>
      </c>
      <c r="F787" s="56" t="s">
        <v>449</v>
      </c>
      <c r="G787" s="56" t="s">
        <v>1705</v>
      </c>
      <c r="H787" s="185" t="s">
        <v>95</v>
      </c>
      <c r="I787" s="185">
        <v>0</v>
      </c>
      <c r="J787" s="185" t="s">
        <v>1051</v>
      </c>
      <c r="K787" s="56" t="s">
        <v>1708</v>
      </c>
      <c r="L787" s="185"/>
      <c r="M787" s="187" t="s">
        <v>1117</v>
      </c>
      <c r="N787" s="185" t="s">
        <v>1314</v>
      </c>
      <c r="O787" s="242"/>
      <c r="P787" s="197"/>
      <c r="Q787" s="60">
        <v>49000000</v>
      </c>
      <c r="R787" s="60">
        <v>65000000</v>
      </c>
      <c r="S787" s="60">
        <v>65000000</v>
      </c>
      <c r="T787" s="258"/>
      <c r="U787" s="310"/>
      <c r="V787" s="258"/>
      <c r="W787" s="60">
        <v>179000000</v>
      </c>
      <c r="X787" s="192">
        <f t="shared" si="157"/>
        <v>200480000.00000003</v>
      </c>
      <c r="Y787" s="143"/>
      <c r="Z787" s="86">
        <v>2015</v>
      </c>
      <c r="AA787" s="241"/>
      <c r="AB787" s="145"/>
    </row>
    <row r="788" spans="2:28" s="125" customFormat="1" ht="48" customHeight="1" x14ac:dyDescent="0.25">
      <c r="B788" s="105" t="s">
        <v>1703</v>
      </c>
      <c r="C788" s="213" t="s">
        <v>2</v>
      </c>
      <c r="D788" s="56" t="s">
        <v>448</v>
      </c>
      <c r="E788" s="56" t="s">
        <v>449</v>
      </c>
      <c r="F788" s="56" t="s">
        <v>449</v>
      </c>
      <c r="G788" s="56" t="s">
        <v>1706</v>
      </c>
      <c r="H788" s="185" t="s">
        <v>95</v>
      </c>
      <c r="I788" s="185">
        <v>0</v>
      </c>
      <c r="J788" s="185" t="s">
        <v>1051</v>
      </c>
      <c r="K788" s="56" t="s">
        <v>1709</v>
      </c>
      <c r="L788" s="185"/>
      <c r="M788" s="187" t="s">
        <v>1117</v>
      </c>
      <c r="N788" s="185" t="s">
        <v>1314</v>
      </c>
      <c r="O788" s="242"/>
      <c r="P788" s="197"/>
      <c r="Q788" s="60">
        <v>13000000</v>
      </c>
      <c r="R788" s="60">
        <v>17000000</v>
      </c>
      <c r="S788" s="60">
        <v>17000000</v>
      </c>
      <c r="T788" s="258"/>
      <c r="U788" s="310"/>
      <c r="V788" s="258"/>
      <c r="W788" s="60">
        <v>47000000</v>
      </c>
      <c r="X788" s="192">
        <f t="shared" si="157"/>
        <v>52640000.000000007</v>
      </c>
      <c r="Y788" s="143"/>
      <c r="Z788" s="86">
        <v>2015</v>
      </c>
      <c r="AA788" s="241"/>
      <c r="AB788" s="145"/>
    </row>
    <row r="789" spans="2:28" s="125" customFormat="1" ht="48" customHeight="1" x14ac:dyDescent="0.25">
      <c r="B789" s="105" t="s">
        <v>1704</v>
      </c>
      <c r="C789" s="213" t="s">
        <v>2</v>
      </c>
      <c r="D789" s="56" t="s">
        <v>448</v>
      </c>
      <c r="E789" s="56" t="s">
        <v>449</v>
      </c>
      <c r="F789" s="56" t="s">
        <v>449</v>
      </c>
      <c r="G789" s="56" t="s">
        <v>1707</v>
      </c>
      <c r="H789" s="185" t="s">
        <v>95</v>
      </c>
      <c r="I789" s="185">
        <v>0</v>
      </c>
      <c r="J789" s="185" t="s">
        <v>1051</v>
      </c>
      <c r="K789" s="56" t="s">
        <v>1710</v>
      </c>
      <c r="L789" s="185"/>
      <c r="M789" s="187" t="s">
        <v>1117</v>
      </c>
      <c r="N789" s="185" t="s">
        <v>1314</v>
      </c>
      <c r="O789" s="242"/>
      <c r="P789" s="197"/>
      <c r="Q789" s="60">
        <v>93000000</v>
      </c>
      <c r="R789" s="60">
        <v>124000000</v>
      </c>
      <c r="S789" s="60">
        <v>124000000</v>
      </c>
      <c r="T789" s="258"/>
      <c r="U789" s="310"/>
      <c r="V789" s="258"/>
      <c r="W789" s="60">
        <v>341000000</v>
      </c>
      <c r="X789" s="192">
        <f t="shared" ref="X789:X792" si="166">W789*1.12</f>
        <v>381920000.00000006</v>
      </c>
      <c r="Y789" s="143"/>
      <c r="Z789" s="86">
        <v>2015</v>
      </c>
      <c r="AA789" s="241"/>
      <c r="AB789" s="145"/>
    </row>
    <row r="790" spans="2:28" s="125" customFormat="1" ht="48" customHeight="1" x14ac:dyDescent="0.25">
      <c r="B790" s="105" t="s">
        <v>1711</v>
      </c>
      <c r="C790" s="213" t="s">
        <v>2</v>
      </c>
      <c r="D790" s="56" t="s">
        <v>293</v>
      </c>
      <c r="E790" s="56" t="s">
        <v>294</v>
      </c>
      <c r="F790" s="56" t="s">
        <v>294</v>
      </c>
      <c r="G790" s="56" t="s">
        <v>1712</v>
      </c>
      <c r="H790" s="185" t="s">
        <v>95</v>
      </c>
      <c r="I790" s="185">
        <v>0</v>
      </c>
      <c r="J790" s="185" t="s">
        <v>540</v>
      </c>
      <c r="K790" s="56" t="s">
        <v>1710</v>
      </c>
      <c r="L790" s="185"/>
      <c r="M790" s="187" t="s">
        <v>1117</v>
      </c>
      <c r="N790" s="185" t="s">
        <v>1314</v>
      </c>
      <c r="O790" s="242"/>
      <c r="P790" s="197"/>
      <c r="Q790" s="60">
        <v>112384000</v>
      </c>
      <c r="R790" s="60">
        <v>112384000</v>
      </c>
      <c r="S790" s="60">
        <v>112384000</v>
      </c>
      <c r="T790" s="258"/>
      <c r="U790" s="310"/>
      <c r="V790" s="258"/>
      <c r="W790" s="60">
        <v>337152000</v>
      </c>
      <c r="X790" s="192">
        <f t="shared" si="166"/>
        <v>377610240.00000006</v>
      </c>
      <c r="Y790" s="143"/>
      <c r="Z790" s="86">
        <v>2015</v>
      </c>
      <c r="AA790" s="241"/>
      <c r="AB790" s="145"/>
    </row>
    <row r="791" spans="2:28" s="125" customFormat="1" ht="48" customHeight="1" x14ac:dyDescent="0.25">
      <c r="B791" s="105" t="s">
        <v>1713</v>
      </c>
      <c r="C791" s="213" t="s">
        <v>2</v>
      </c>
      <c r="D791" s="56" t="s">
        <v>452</v>
      </c>
      <c r="E791" s="56" t="s">
        <v>453</v>
      </c>
      <c r="F791" s="56" t="s">
        <v>453</v>
      </c>
      <c r="G791" s="56" t="s">
        <v>1715</v>
      </c>
      <c r="H791" s="185" t="s">
        <v>95</v>
      </c>
      <c r="I791" s="185">
        <v>0</v>
      </c>
      <c r="J791" s="185" t="s">
        <v>540</v>
      </c>
      <c r="K791" s="56" t="s">
        <v>1717</v>
      </c>
      <c r="L791" s="185"/>
      <c r="M791" s="187" t="s">
        <v>1117</v>
      </c>
      <c r="N791" s="185" t="s">
        <v>1314</v>
      </c>
      <c r="O791" s="242"/>
      <c r="P791" s="197"/>
      <c r="Q791" s="60">
        <v>3010000</v>
      </c>
      <c r="R791" s="60">
        <v>3010000</v>
      </c>
      <c r="S791" s="60"/>
      <c r="T791" s="258"/>
      <c r="U791" s="310"/>
      <c r="V791" s="258"/>
      <c r="W791" s="60">
        <v>6020000</v>
      </c>
      <c r="X791" s="192">
        <f t="shared" si="166"/>
        <v>6742400.0000000009</v>
      </c>
      <c r="Y791" s="143"/>
      <c r="Z791" s="86">
        <v>2015</v>
      </c>
      <c r="AA791" s="241"/>
      <c r="AB791" s="145"/>
    </row>
    <row r="792" spans="2:28" s="125" customFormat="1" ht="48" customHeight="1" x14ac:dyDescent="0.25">
      <c r="B792" s="105" t="s">
        <v>1714</v>
      </c>
      <c r="C792" s="213" t="s">
        <v>2</v>
      </c>
      <c r="D792" s="56" t="s">
        <v>452</v>
      </c>
      <c r="E792" s="56" t="s">
        <v>453</v>
      </c>
      <c r="F792" s="56" t="s">
        <v>453</v>
      </c>
      <c r="G792" s="56" t="s">
        <v>1716</v>
      </c>
      <c r="H792" s="185" t="s">
        <v>95</v>
      </c>
      <c r="I792" s="185">
        <v>0</v>
      </c>
      <c r="J792" s="185" t="s">
        <v>540</v>
      </c>
      <c r="K792" s="56" t="s">
        <v>1717</v>
      </c>
      <c r="L792" s="185"/>
      <c r="M792" s="187" t="s">
        <v>1117</v>
      </c>
      <c r="N792" s="185" t="s">
        <v>1314</v>
      </c>
      <c r="O792" s="242"/>
      <c r="P792" s="197"/>
      <c r="Q792" s="60">
        <v>4500000</v>
      </c>
      <c r="R792" s="60">
        <v>4500000</v>
      </c>
      <c r="S792" s="60"/>
      <c r="T792" s="258"/>
      <c r="U792" s="310"/>
      <c r="V792" s="258"/>
      <c r="W792" s="60">
        <v>9000000</v>
      </c>
      <c r="X792" s="192">
        <f t="shared" si="166"/>
        <v>10080000.000000002</v>
      </c>
      <c r="Y792" s="143"/>
      <c r="Z792" s="86">
        <v>2015</v>
      </c>
      <c r="AA792" s="241"/>
      <c r="AB792" s="145"/>
    </row>
    <row r="793" spans="2:28" s="125" customFormat="1" ht="48" customHeight="1" x14ac:dyDescent="0.25">
      <c r="B793" s="105" t="s">
        <v>1718</v>
      </c>
      <c r="C793" s="213" t="s">
        <v>2</v>
      </c>
      <c r="D793" s="56" t="s">
        <v>1475</v>
      </c>
      <c r="E793" s="56" t="s">
        <v>1476</v>
      </c>
      <c r="F793" s="56" t="s">
        <v>1476</v>
      </c>
      <c r="G793" s="56" t="s">
        <v>1719</v>
      </c>
      <c r="H793" s="185" t="s">
        <v>3</v>
      </c>
      <c r="I793" s="185">
        <v>0</v>
      </c>
      <c r="J793" s="185" t="s">
        <v>540</v>
      </c>
      <c r="K793" s="56" t="s">
        <v>1085</v>
      </c>
      <c r="L793" s="185"/>
      <c r="M793" s="187" t="s">
        <v>1478</v>
      </c>
      <c r="N793" s="185" t="s">
        <v>1314</v>
      </c>
      <c r="O793" s="242"/>
      <c r="P793" s="197"/>
      <c r="Q793" s="60">
        <v>63416610</v>
      </c>
      <c r="R793" s="60">
        <v>63416610</v>
      </c>
      <c r="S793" s="60">
        <v>63416610</v>
      </c>
      <c r="T793" s="258"/>
      <c r="U793" s="310"/>
      <c r="V793" s="258"/>
      <c r="W793" s="60">
        <v>190249830</v>
      </c>
      <c r="X793" s="192">
        <f t="shared" si="157"/>
        <v>213079809.60000002</v>
      </c>
      <c r="Y793" s="143"/>
      <c r="Z793" s="86">
        <v>2015</v>
      </c>
      <c r="AA793" s="241" t="s">
        <v>753</v>
      </c>
      <c r="AB793" s="145"/>
    </row>
    <row r="794" spans="2:28" s="125" customFormat="1" ht="48" customHeight="1" x14ac:dyDescent="0.25">
      <c r="B794" s="105" t="s">
        <v>1720</v>
      </c>
      <c r="C794" s="213" t="s">
        <v>2</v>
      </c>
      <c r="D794" s="187" t="s">
        <v>293</v>
      </c>
      <c r="E794" s="187" t="s">
        <v>294</v>
      </c>
      <c r="F794" s="187" t="s">
        <v>294</v>
      </c>
      <c r="G794" s="187" t="s">
        <v>1263</v>
      </c>
      <c r="H794" s="182" t="s">
        <v>95</v>
      </c>
      <c r="I794" s="182">
        <v>0</v>
      </c>
      <c r="J794" s="182" t="s">
        <v>540</v>
      </c>
      <c r="K794" s="238" t="s">
        <v>1264</v>
      </c>
      <c r="L794" s="182"/>
      <c r="M794" s="292" t="s">
        <v>1117</v>
      </c>
      <c r="N794" s="182" t="s">
        <v>1314</v>
      </c>
      <c r="O794" s="230"/>
      <c r="P794" s="197"/>
      <c r="Q794" s="197">
        <v>28198875</v>
      </c>
      <c r="R794" s="197">
        <v>28198875</v>
      </c>
      <c r="S794" s="197"/>
      <c r="T794" s="230"/>
      <c r="U794" s="317"/>
      <c r="V794" s="230"/>
      <c r="W794" s="60">
        <v>56397750</v>
      </c>
      <c r="X794" s="192">
        <f t="shared" ref="X794:X849" si="167">W794*1.12</f>
        <v>63165480.000000007</v>
      </c>
      <c r="Y794" s="143"/>
      <c r="Z794" s="86">
        <v>2015</v>
      </c>
      <c r="AA794" s="194"/>
      <c r="AB794" s="145"/>
    </row>
    <row r="795" spans="2:28" s="125" customFormat="1" ht="48" customHeight="1" x14ac:dyDescent="0.25">
      <c r="B795" s="105" t="s">
        <v>1721</v>
      </c>
      <c r="C795" s="213" t="s">
        <v>2</v>
      </c>
      <c r="D795" s="187" t="s">
        <v>293</v>
      </c>
      <c r="E795" s="187" t="s">
        <v>294</v>
      </c>
      <c r="F795" s="187" t="s">
        <v>294</v>
      </c>
      <c r="G795" s="187" t="s">
        <v>1722</v>
      </c>
      <c r="H795" s="182" t="s">
        <v>95</v>
      </c>
      <c r="I795" s="182">
        <v>0</v>
      </c>
      <c r="J795" s="182" t="s">
        <v>540</v>
      </c>
      <c r="K795" s="238" t="s">
        <v>1484</v>
      </c>
      <c r="L795" s="182"/>
      <c r="M795" s="292" t="s">
        <v>1117</v>
      </c>
      <c r="N795" s="182" t="s">
        <v>1314</v>
      </c>
      <c r="O795" s="230"/>
      <c r="P795" s="197"/>
      <c r="Q795" s="197">
        <v>344606850</v>
      </c>
      <c r="R795" s="197">
        <v>344606850</v>
      </c>
      <c r="S795" s="197"/>
      <c r="T795" s="230"/>
      <c r="U795" s="317"/>
      <c r="V795" s="230"/>
      <c r="W795" s="60">
        <v>689213700</v>
      </c>
      <c r="X795" s="192">
        <f t="shared" si="167"/>
        <v>771919344.00000012</v>
      </c>
      <c r="Y795" s="143"/>
      <c r="Z795" s="86">
        <v>2015</v>
      </c>
      <c r="AA795" s="194"/>
      <c r="AB795" s="145"/>
    </row>
    <row r="796" spans="2:28" s="125" customFormat="1" ht="48" customHeight="1" x14ac:dyDescent="0.25">
      <c r="B796" s="105" t="s">
        <v>1723</v>
      </c>
      <c r="C796" s="213" t="s">
        <v>2</v>
      </c>
      <c r="D796" s="187" t="s">
        <v>1455</v>
      </c>
      <c r="E796" s="187" t="s">
        <v>1456</v>
      </c>
      <c r="F796" s="187" t="s">
        <v>1456</v>
      </c>
      <c r="G796" s="187" t="s">
        <v>1756</v>
      </c>
      <c r="H796" s="182" t="s">
        <v>3</v>
      </c>
      <c r="I796" s="182">
        <v>50</v>
      </c>
      <c r="J796" s="16" t="s">
        <v>89</v>
      </c>
      <c r="K796" s="238" t="s">
        <v>1085</v>
      </c>
      <c r="L796" s="182"/>
      <c r="M796" s="292" t="s">
        <v>1117</v>
      </c>
      <c r="N796" s="182" t="s">
        <v>1314</v>
      </c>
      <c r="O796" s="230"/>
      <c r="P796" s="197"/>
      <c r="Q796" s="197">
        <v>4069267</v>
      </c>
      <c r="R796" s="197">
        <v>4069267</v>
      </c>
      <c r="S796" s="197">
        <v>4069267</v>
      </c>
      <c r="T796" s="230"/>
      <c r="U796" s="317"/>
      <c r="V796" s="230"/>
      <c r="W796" s="60">
        <v>12207801</v>
      </c>
      <c r="X796" s="192">
        <f t="shared" si="167"/>
        <v>13672737.120000001</v>
      </c>
      <c r="Y796" s="143"/>
      <c r="Z796" s="86">
        <v>2015</v>
      </c>
      <c r="AA796" s="194"/>
      <c r="AB796" s="145"/>
    </row>
    <row r="797" spans="2:28" s="125" customFormat="1" ht="48" customHeight="1" x14ac:dyDescent="0.25">
      <c r="B797" s="105" t="s">
        <v>1724</v>
      </c>
      <c r="C797" s="213" t="s">
        <v>2</v>
      </c>
      <c r="D797" s="187" t="s">
        <v>703</v>
      </c>
      <c r="E797" s="187" t="s">
        <v>704</v>
      </c>
      <c r="F797" s="187" t="s">
        <v>704</v>
      </c>
      <c r="G797" s="187" t="s">
        <v>1725</v>
      </c>
      <c r="H797" s="182" t="s">
        <v>95</v>
      </c>
      <c r="I797" s="182">
        <v>0</v>
      </c>
      <c r="J797" s="182" t="s">
        <v>540</v>
      </c>
      <c r="K797" s="238" t="s">
        <v>1085</v>
      </c>
      <c r="L797" s="182"/>
      <c r="M797" s="292" t="s">
        <v>1117</v>
      </c>
      <c r="N797" s="182" t="s">
        <v>1314</v>
      </c>
      <c r="O797" s="230"/>
      <c r="P797" s="197"/>
      <c r="Q797" s="197">
        <v>200000</v>
      </c>
      <c r="R797" s="197">
        <v>200000</v>
      </c>
      <c r="S797" s="197">
        <v>200000</v>
      </c>
      <c r="T797" s="197">
        <v>200000</v>
      </c>
      <c r="U797" s="302">
        <v>200000</v>
      </c>
      <c r="V797" s="197"/>
      <c r="W797" s="60">
        <v>1000000</v>
      </c>
      <c r="X797" s="192">
        <f t="shared" ref="X797:X806" si="168">W797*1.12</f>
        <v>1120000</v>
      </c>
      <c r="Y797" s="143"/>
      <c r="Z797" s="86">
        <v>2015</v>
      </c>
      <c r="AA797" s="194"/>
      <c r="AB797" s="145"/>
    </row>
    <row r="798" spans="2:28" s="125" customFormat="1" ht="48" customHeight="1" x14ac:dyDescent="0.25">
      <c r="B798" s="105" t="s">
        <v>1730</v>
      </c>
      <c r="C798" s="213" t="s">
        <v>2</v>
      </c>
      <c r="D798" s="187" t="s">
        <v>542</v>
      </c>
      <c r="E798" s="187" t="s">
        <v>543</v>
      </c>
      <c r="F798" s="187" t="s">
        <v>544</v>
      </c>
      <c r="G798" s="187" t="s">
        <v>1731</v>
      </c>
      <c r="H798" s="182" t="s">
        <v>95</v>
      </c>
      <c r="I798" s="182">
        <v>100</v>
      </c>
      <c r="J798" s="182" t="s">
        <v>96</v>
      </c>
      <c r="K798" s="238" t="s">
        <v>1532</v>
      </c>
      <c r="L798" s="182"/>
      <c r="M798" s="292" t="s">
        <v>1117</v>
      </c>
      <c r="N798" s="182" t="s">
        <v>1314</v>
      </c>
      <c r="O798" s="230"/>
      <c r="P798" s="197"/>
      <c r="Q798" s="197">
        <v>86679.18</v>
      </c>
      <c r="R798" s="197">
        <v>0</v>
      </c>
      <c r="S798" s="197">
        <v>0</v>
      </c>
      <c r="T798" s="197">
        <v>0</v>
      </c>
      <c r="U798" s="302">
        <v>0</v>
      </c>
      <c r="V798" s="197"/>
      <c r="W798" s="60">
        <v>86679.18</v>
      </c>
      <c r="X798" s="192">
        <f t="shared" ref="X798:X801" si="169">W798*1.12</f>
        <v>97080.681599999996</v>
      </c>
      <c r="Y798" s="143"/>
      <c r="Z798" s="86">
        <v>2015</v>
      </c>
      <c r="AA798" s="194"/>
      <c r="AB798" s="145"/>
    </row>
    <row r="799" spans="2:28" s="125" customFormat="1" ht="48" customHeight="1" x14ac:dyDescent="0.25">
      <c r="B799" s="105" t="s">
        <v>1732</v>
      </c>
      <c r="C799" s="213" t="s">
        <v>2</v>
      </c>
      <c r="D799" s="187" t="s">
        <v>593</v>
      </c>
      <c r="E799" s="187" t="s">
        <v>594</v>
      </c>
      <c r="F799" s="187" t="s">
        <v>595</v>
      </c>
      <c r="G799" s="187" t="s">
        <v>1733</v>
      </c>
      <c r="H799" s="182" t="s">
        <v>95</v>
      </c>
      <c r="I799" s="182">
        <v>0</v>
      </c>
      <c r="J799" s="182" t="s">
        <v>96</v>
      </c>
      <c r="K799" s="238" t="s">
        <v>670</v>
      </c>
      <c r="L799" s="182"/>
      <c r="M799" s="292" t="s">
        <v>1117</v>
      </c>
      <c r="N799" s="182" t="s">
        <v>1314</v>
      </c>
      <c r="O799" s="230"/>
      <c r="P799" s="197"/>
      <c r="Q799" s="197">
        <v>520000</v>
      </c>
      <c r="R799" s="197">
        <v>520000</v>
      </c>
      <c r="S799" s="197"/>
      <c r="T799" s="197"/>
      <c r="U799" s="302"/>
      <c r="V799" s="197"/>
      <c r="W799" s="60">
        <v>1040000</v>
      </c>
      <c r="X799" s="192">
        <f t="shared" si="169"/>
        <v>1164800</v>
      </c>
      <c r="Y799" s="143"/>
      <c r="Z799" s="86">
        <v>2015</v>
      </c>
      <c r="AA799" s="194"/>
      <c r="AB799" s="145"/>
    </row>
    <row r="800" spans="2:28" s="125" customFormat="1" ht="48" customHeight="1" x14ac:dyDescent="0.25">
      <c r="B800" s="105" t="s">
        <v>1734</v>
      </c>
      <c r="C800" s="213" t="s">
        <v>2</v>
      </c>
      <c r="D800" s="187" t="s">
        <v>487</v>
      </c>
      <c r="E800" s="187" t="s">
        <v>1283</v>
      </c>
      <c r="F800" s="187" t="s">
        <v>1284</v>
      </c>
      <c r="G800" s="187" t="s">
        <v>1624</v>
      </c>
      <c r="H800" s="182" t="s">
        <v>95</v>
      </c>
      <c r="I800" s="182">
        <v>0</v>
      </c>
      <c r="J800" s="16" t="s">
        <v>89</v>
      </c>
      <c r="K800" s="238" t="s">
        <v>1471</v>
      </c>
      <c r="L800" s="182"/>
      <c r="M800" s="292" t="s">
        <v>1117</v>
      </c>
      <c r="N800" s="182" t="s">
        <v>1314</v>
      </c>
      <c r="O800" s="230"/>
      <c r="P800" s="197"/>
      <c r="Q800" s="197">
        <v>0</v>
      </c>
      <c r="R800" s="197">
        <v>0</v>
      </c>
      <c r="S800" s="197"/>
      <c r="T800" s="197"/>
      <c r="U800" s="302"/>
      <c r="V800" s="197"/>
      <c r="W800" s="60">
        <v>0</v>
      </c>
      <c r="X800" s="192">
        <f t="shared" si="169"/>
        <v>0</v>
      </c>
      <c r="Y800" s="143"/>
      <c r="Z800" s="86">
        <v>2015</v>
      </c>
      <c r="AA800" s="268" t="s">
        <v>992</v>
      </c>
      <c r="AB800" s="145"/>
    </row>
    <row r="801" spans="2:28" s="125" customFormat="1" ht="48" customHeight="1" x14ac:dyDescent="0.25">
      <c r="B801" s="105" t="s">
        <v>1735</v>
      </c>
      <c r="C801" s="213" t="s">
        <v>2</v>
      </c>
      <c r="D801" s="187" t="s">
        <v>1625</v>
      </c>
      <c r="E801" s="187" t="s">
        <v>1626</v>
      </c>
      <c r="F801" s="187" t="s">
        <v>1626</v>
      </c>
      <c r="G801" s="187" t="s">
        <v>1627</v>
      </c>
      <c r="H801" s="182" t="s">
        <v>95</v>
      </c>
      <c r="I801" s="182">
        <v>0</v>
      </c>
      <c r="J801" s="182" t="s">
        <v>89</v>
      </c>
      <c r="K801" s="238" t="s">
        <v>1471</v>
      </c>
      <c r="L801" s="182"/>
      <c r="M801" s="292" t="s">
        <v>1117</v>
      </c>
      <c r="N801" s="182" t="s">
        <v>1314</v>
      </c>
      <c r="O801" s="230"/>
      <c r="P801" s="197"/>
      <c r="Q801" s="197">
        <v>0</v>
      </c>
      <c r="R801" s="197">
        <v>0</v>
      </c>
      <c r="S801" s="197"/>
      <c r="T801" s="197"/>
      <c r="U801" s="302"/>
      <c r="V801" s="197"/>
      <c r="W801" s="60">
        <v>0</v>
      </c>
      <c r="X801" s="192">
        <f t="shared" si="169"/>
        <v>0</v>
      </c>
      <c r="Y801" s="143"/>
      <c r="Z801" s="86">
        <v>2015</v>
      </c>
      <c r="AA801" s="268" t="s">
        <v>992</v>
      </c>
      <c r="AB801" s="145"/>
    </row>
    <row r="802" spans="2:28" s="125" customFormat="1" ht="48" customHeight="1" x14ac:dyDescent="0.25">
      <c r="B802" s="105" t="s">
        <v>1738</v>
      </c>
      <c r="C802" s="213" t="s">
        <v>2</v>
      </c>
      <c r="D802" s="187" t="s">
        <v>293</v>
      </c>
      <c r="E802" s="187" t="s">
        <v>294</v>
      </c>
      <c r="F802" s="187" t="s">
        <v>294</v>
      </c>
      <c r="G802" s="187" t="s">
        <v>1905</v>
      </c>
      <c r="H802" s="182" t="s">
        <v>95</v>
      </c>
      <c r="I802" s="182">
        <v>0</v>
      </c>
      <c r="J802" s="182" t="s">
        <v>1011</v>
      </c>
      <c r="K802" s="238" t="s">
        <v>1740</v>
      </c>
      <c r="L802" s="182"/>
      <c r="M802" s="292" t="s">
        <v>1117</v>
      </c>
      <c r="N802" s="182" t="s">
        <v>1314</v>
      </c>
      <c r="O802" s="230"/>
      <c r="P802" s="197"/>
      <c r="Q802" s="197">
        <v>2378571</v>
      </c>
      <c r="R802" s="197">
        <v>3171429</v>
      </c>
      <c r="S802" s="197"/>
      <c r="T802" s="197"/>
      <c r="U802" s="302"/>
      <c r="V802" s="197"/>
      <c r="W802" s="60">
        <v>5550000</v>
      </c>
      <c r="X802" s="192">
        <f t="shared" si="168"/>
        <v>6216000.0000000009</v>
      </c>
      <c r="Y802" s="143"/>
      <c r="Z802" s="86">
        <v>2015</v>
      </c>
      <c r="AA802" s="268"/>
      <c r="AB802" s="145"/>
    </row>
    <row r="803" spans="2:28" s="125" customFormat="1" ht="48" customHeight="1" x14ac:dyDescent="0.25">
      <c r="B803" s="105" t="s">
        <v>1739</v>
      </c>
      <c r="C803" s="213" t="s">
        <v>2</v>
      </c>
      <c r="D803" s="187" t="s">
        <v>1747</v>
      </c>
      <c r="E803" s="187" t="s">
        <v>1748</v>
      </c>
      <c r="F803" s="187" t="s">
        <v>1749</v>
      </c>
      <c r="G803" s="187" t="s">
        <v>1750</v>
      </c>
      <c r="H803" s="182" t="s">
        <v>95</v>
      </c>
      <c r="I803" s="182">
        <v>0</v>
      </c>
      <c r="J803" s="182" t="s">
        <v>89</v>
      </c>
      <c r="K803" s="238" t="s">
        <v>1085</v>
      </c>
      <c r="L803" s="182"/>
      <c r="M803" s="292" t="s">
        <v>1117</v>
      </c>
      <c r="N803" s="182" t="s">
        <v>1314</v>
      </c>
      <c r="O803" s="230"/>
      <c r="P803" s="197"/>
      <c r="Q803" s="197">
        <v>1700000</v>
      </c>
      <c r="R803" s="197">
        <v>200000</v>
      </c>
      <c r="S803" s="197">
        <v>200000</v>
      </c>
      <c r="T803" s="197"/>
      <c r="U803" s="302"/>
      <c r="V803" s="197"/>
      <c r="W803" s="60">
        <v>2100000</v>
      </c>
      <c r="X803" s="192">
        <f t="shared" si="168"/>
        <v>2352000</v>
      </c>
      <c r="Y803" s="143"/>
      <c r="Z803" s="86">
        <v>2015</v>
      </c>
      <c r="AA803" s="268"/>
      <c r="AB803" s="145"/>
    </row>
    <row r="804" spans="2:28" s="125" customFormat="1" ht="48" customHeight="1" x14ac:dyDescent="0.25">
      <c r="B804" s="105" t="s">
        <v>1741</v>
      </c>
      <c r="C804" s="213" t="s">
        <v>2</v>
      </c>
      <c r="D804" s="187" t="s">
        <v>1742</v>
      </c>
      <c r="E804" s="187" t="s">
        <v>1743</v>
      </c>
      <c r="F804" s="187" t="s">
        <v>1744</v>
      </c>
      <c r="G804" s="187" t="s">
        <v>1745</v>
      </c>
      <c r="H804" s="182" t="s">
        <v>95</v>
      </c>
      <c r="I804" s="182">
        <v>0</v>
      </c>
      <c r="J804" s="182" t="s">
        <v>1011</v>
      </c>
      <c r="K804" s="238" t="s">
        <v>1085</v>
      </c>
      <c r="L804" s="182"/>
      <c r="M804" s="292" t="s">
        <v>1746</v>
      </c>
      <c r="N804" s="182" t="s">
        <v>1314</v>
      </c>
      <c r="O804" s="230"/>
      <c r="P804" s="197"/>
      <c r="Q804" s="197">
        <v>2000000</v>
      </c>
      <c r="R804" s="197">
        <v>2000000</v>
      </c>
      <c r="S804" s="197">
        <v>2000000</v>
      </c>
      <c r="T804" s="197"/>
      <c r="U804" s="302"/>
      <c r="V804" s="197"/>
      <c r="W804" s="60">
        <v>6000000</v>
      </c>
      <c r="X804" s="192">
        <f t="shared" si="168"/>
        <v>6720000.0000000009</v>
      </c>
      <c r="Y804" s="143"/>
      <c r="Z804" s="86">
        <v>2015</v>
      </c>
      <c r="AA804" s="268"/>
      <c r="AB804" s="145"/>
    </row>
    <row r="805" spans="2:28" s="125" customFormat="1" ht="48" customHeight="1" x14ac:dyDescent="0.25">
      <c r="B805" s="105" t="s">
        <v>1752</v>
      </c>
      <c r="C805" s="213" t="s">
        <v>2</v>
      </c>
      <c r="D805" s="187" t="s">
        <v>1753</v>
      </c>
      <c r="E805" s="187" t="s">
        <v>1754</v>
      </c>
      <c r="F805" s="187" t="s">
        <v>1754</v>
      </c>
      <c r="G805" s="187" t="s">
        <v>1755</v>
      </c>
      <c r="H805" s="182" t="s">
        <v>615</v>
      </c>
      <c r="I805" s="182">
        <v>0</v>
      </c>
      <c r="J805" s="182" t="s">
        <v>96</v>
      </c>
      <c r="K805" s="238" t="s">
        <v>1085</v>
      </c>
      <c r="L805" s="182"/>
      <c r="M805" s="292" t="s">
        <v>1335</v>
      </c>
      <c r="N805" s="182" t="s">
        <v>1314</v>
      </c>
      <c r="O805" s="230"/>
      <c r="P805" s="197"/>
      <c r="Q805" s="197">
        <v>810000</v>
      </c>
      <c r="R805" s="197">
        <v>1320000</v>
      </c>
      <c r="S805" s="197">
        <v>1620000</v>
      </c>
      <c r="T805" s="197">
        <v>1920000</v>
      </c>
      <c r="U805" s="302">
        <v>2280000</v>
      </c>
      <c r="V805" s="197"/>
      <c r="W805" s="60">
        <v>7950000</v>
      </c>
      <c r="X805" s="192">
        <f t="shared" si="168"/>
        <v>8904000</v>
      </c>
      <c r="Y805" s="143"/>
      <c r="Z805" s="86">
        <v>2015</v>
      </c>
      <c r="AA805" s="268"/>
      <c r="AB805" s="145"/>
    </row>
    <row r="806" spans="2:28" s="125" customFormat="1" ht="48" customHeight="1" x14ac:dyDescent="0.25">
      <c r="B806" s="105" t="s">
        <v>1757</v>
      </c>
      <c r="C806" s="213" t="s">
        <v>2</v>
      </c>
      <c r="D806" s="187" t="s">
        <v>487</v>
      </c>
      <c r="E806" s="187" t="s">
        <v>1283</v>
      </c>
      <c r="F806" s="187" t="s">
        <v>1284</v>
      </c>
      <c r="G806" s="187" t="s">
        <v>1758</v>
      </c>
      <c r="H806" s="182" t="s">
        <v>95</v>
      </c>
      <c r="I806" s="182">
        <v>0</v>
      </c>
      <c r="J806" s="182" t="s">
        <v>96</v>
      </c>
      <c r="K806" s="238" t="s">
        <v>1759</v>
      </c>
      <c r="L806" s="182"/>
      <c r="M806" s="292" t="s">
        <v>1117</v>
      </c>
      <c r="N806" s="182" t="s">
        <v>1314</v>
      </c>
      <c r="O806" s="230"/>
      <c r="P806" s="197"/>
      <c r="Q806" s="197">
        <v>3029143</v>
      </c>
      <c r="R806" s="197">
        <v>4038857</v>
      </c>
      <c r="S806" s="197"/>
      <c r="T806" s="197"/>
      <c r="U806" s="302"/>
      <c r="V806" s="197"/>
      <c r="W806" s="60">
        <v>7068000</v>
      </c>
      <c r="X806" s="192">
        <f t="shared" si="168"/>
        <v>7916160.0000000009</v>
      </c>
      <c r="Y806" s="143"/>
      <c r="Z806" s="86">
        <v>2015</v>
      </c>
      <c r="AA806" s="268"/>
      <c r="AB806" s="145"/>
    </row>
    <row r="807" spans="2:28" s="125" customFormat="1" ht="48" customHeight="1" x14ac:dyDescent="0.25">
      <c r="B807" s="105" t="s">
        <v>1760</v>
      </c>
      <c r="C807" s="213" t="s">
        <v>2</v>
      </c>
      <c r="D807" s="187" t="s">
        <v>721</v>
      </c>
      <c r="E807" s="187" t="s">
        <v>722</v>
      </c>
      <c r="F807" s="187" t="s">
        <v>723</v>
      </c>
      <c r="G807" s="187" t="s">
        <v>1761</v>
      </c>
      <c r="H807" s="182" t="s">
        <v>615</v>
      </c>
      <c r="I807" s="182">
        <v>100</v>
      </c>
      <c r="J807" s="182" t="s">
        <v>96</v>
      </c>
      <c r="K807" s="238" t="s">
        <v>1085</v>
      </c>
      <c r="L807" s="182"/>
      <c r="M807" s="292" t="s">
        <v>1335</v>
      </c>
      <c r="N807" s="182" t="s">
        <v>1314</v>
      </c>
      <c r="O807" s="230"/>
      <c r="P807" s="197"/>
      <c r="Q807" s="197">
        <v>335500</v>
      </c>
      <c r="R807" s="197">
        <v>414000</v>
      </c>
      <c r="S807" s="197">
        <v>414000</v>
      </c>
      <c r="T807" s="197">
        <v>414000</v>
      </c>
      <c r="U807" s="302">
        <v>414000</v>
      </c>
      <c r="V807" s="197"/>
      <c r="W807" s="60">
        <v>1991500</v>
      </c>
      <c r="X807" s="192">
        <f t="shared" si="167"/>
        <v>2230480</v>
      </c>
      <c r="Y807" s="143"/>
      <c r="Z807" s="86">
        <v>2015</v>
      </c>
      <c r="AA807" s="268"/>
      <c r="AB807" s="145"/>
    </row>
    <row r="808" spans="2:28" s="125" customFormat="1" ht="48" customHeight="1" x14ac:dyDescent="0.25">
      <c r="B808" s="105" t="s">
        <v>1762</v>
      </c>
      <c r="C808" s="213" t="s">
        <v>2</v>
      </c>
      <c r="D808" s="187" t="s">
        <v>741</v>
      </c>
      <c r="E808" s="187" t="s">
        <v>742</v>
      </c>
      <c r="F808" s="187" t="s">
        <v>742</v>
      </c>
      <c r="G808" s="187" t="s">
        <v>1141</v>
      </c>
      <c r="H808" s="182" t="s">
        <v>95</v>
      </c>
      <c r="I808" s="182">
        <v>0</v>
      </c>
      <c r="J808" s="182" t="s">
        <v>96</v>
      </c>
      <c r="K808" s="238" t="s">
        <v>655</v>
      </c>
      <c r="L808" s="182"/>
      <c r="M808" s="292" t="s">
        <v>1117</v>
      </c>
      <c r="N808" s="182" t="s">
        <v>1314</v>
      </c>
      <c r="O808" s="230"/>
      <c r="P808" s="197"/>
      <c r="Q808" s="197">
        <v>2610000</v>
      </c>
      <c r="R808" s="197">
        <v>3480000</v>
      </c>
      <c r="S808" s="197">
        <v>3480000</v>
      </c>
      <c r="T808" s="197">
        <v>3480000</v>
      </c>
      <c r="U808" s="302">
        <v>4350000</v>
      </c>
      <c r="V808" s="197"/>
      <c r="W808" s="60">
        <v>17400000</v>
      </c>
      <c r="X808" s="192">
        <f t="shared" si="167"/>
        <v>19488000</v>
      </c>
      <c r="Y808" s="143"/>
      <c r="Z808" s="86">
        <v>2015</v>
      </c>
      <c r="AA808" s="268"/>
      <c r="AB808" s="145"/>
    </row>
    <row r="809" spans="2:28" s="125" customFormat="1" ht="48" customHeight="1" x14ac:dyDescent="0.25">
      <c r="B809" s="105" t="s">
        <v>1764</v>
      </c>
      <c r="C809" s="213" t="s">
        <v>2</v>
      </c>
      <c r="D809" s="187" t="s">
        <v>537</v>
      </c>
      <c r="E809" s="187" t="s">
        <v>538</v>
      </c>
      <c r="F809" s="187" t="s">
        <v>538</v>
      </c>
      <c r="G809" s="187" t="s">
        <v>1765</v>
      </c>
      <c r="H809" s="182" t="s">
        <v>3</v>
      </c>
      <c r="I809" s="182">
        <v>0</v>
      </c>
      <c r="J809" s="182" t="s">
        <v>96</v>
      </c>
      <c r="K809" s="238" t="s">
        <v>1085</v>
      </c>
      <c r="L809" s="182"/>
      <c r="M809" s="292" t="s">
        <v>1766</v>
      </c>
      <c r="N809" s="182" t="s">
        <v>1314</v>
      </c>
      <c r="O809" s="230"/>
      <c r="P809" s="197"/>
      <c r="Q809" s="197">
        <v>1268036</v>
      </c>
      <c r="R809" s="197">
        <v>1817518</v>
      </c>
      <c r="S809" s="197">
        <v>1999270</v>
      </c>
      <c r="T809" s="197"/>
      <c r="U809" s="302"/>
      <c r="V809" s="197"/>
      <c r="W809" s="60">
        <v>5084824</v>
      </c>
      <c r="X809" s="192">
        <f t="shared" si="167"/>
        <v>5695002.8800000008</v>
      </c>
      <c r="Y809" s="143"/>
      <c r="Z809" s="86">
        <v>2015</v>
      </c>
      <c r="AA809" s="268"/>
      <c r="AB809" s="145"/>
    </row>
    <row r="810" spans="2:28" s="125" customFormat="1" ht="48" customHeight="1" x14ac:dyDescent="0.25">
      <c r="B810" s="105" t="s">
        <v>1768</v>
      </c>
      <c r="C810" s="213" t="s">
        <v>2</v>
      </c>
      <c r="D810" s="187" t="s">
        <v>293</v>
      </c>
      <c r="E810" s="187" t="s">
        <v>294</v>
      </c>
      <c r="F810" s="187" t="s">
        <v>294</v>
      </c>
      <c r="G810" s="187" t="s">
        <v>1769</v>
      </c>
      <c r="H810" s="182" t="s">
        <v>95</v>
      </c>
      <c r="I810" s="182">
        <v>0</v>
      </c>
      <c r="J810" s="182" t="s">
        <v>96</v>
      </c>
      <c r="K810" s="238" t="s">
        <v>1770</v>
      </c>
      <c r="L810" s="182"/>
      <c r="M810" s="292" t="s">
        <v>1117</v>
      </c>
      <c r="N810" s="182" t="s">
        <v>1314</v>
      </c>
      <c r="O810" s="230"/>
      <c r="P810" s="197"/>
      <c r="Q810" s="197">
        <v>130923819</v>
      </c>
      <c r="R810" s="197">
        <v>174565092</v>
      </c>
      <c r="S810" s="197">
        <v>43641273</v>
      </c>
      <c r="T810" s="197"/>
      <c r="U810" s="302"/>
      <c r="V810" s="197"/>
      <c r="W810" s="60">
        <v>349130184</v>
      </c>
      <c r="X810" s="192">
        <f t="shared" si="167"/>
        <v>391025806.08000004</v>
      </c>
      <c r="Y810" s="143"/>
      <c r="Z810" s="86">
        <v>2015</v>
      </c>
      <c r="AA810" s="268"/>
      <c r="AB810" s="145"/>
    </row>
    <row r="811" spans="2:28" s="125" customFormat="1" ht="48" customHeight="1" x14ac:dyDescent="0.25">
      <c r="B811" s="105" t="s">
        <v>1773</v>
      </c>
      <c r="C811" s="213" t="s">
        <v>2</v>
      </c>
      <c r="D811" s="187" t="s">
        <v>263</v>
      </c>
      <c r="E811" s="187" t="s">
        <v>264</v>
      </c>
      <c r="F811" s="187" t="s">
        <v>264</v>
      </c>
      <c r="G811" s="187" t="s">
        <v>1774</v>
      </c>
      <c r="H811" s="182" t="s">
        <v>95</v>
      </c>
      <c r="I811" s="182">
        <v>0</v>
      </c>
      <c r="J811" s="182" t="s">
        <v>1014</v>
      </c>
      <c r="K811" s="238" t="s">
        <v>1570</v>
      </c>
      <c r="L811" s="182"/>
      <c r="M811" s="292" t="s">
        <v>1117</v>
      </c>
      <c r="N811" s="182" t="s">
        <v>1314</v>
      </c>
      <c r="O811" s="230"/>
      <c r="P811" s="197"/>
      <c r="Q811" s="197">
        <v>31166666</v>
      </c>
      <c r="R811" s="197">
        <v>31166667</v>
      </c>
      <c r="S811" s="197">
        <v>31166667</v>
      </c>
      <c r="T811" s="197"/>
      <c r="U811" s="302"/>
      <c r="V811" s="197"/>
      <c r="W811" s="60">
        <v>93500000</v>
      </c>
      <c r="X811" s="192">
        <f t="shared" si="167"/>
        <v>104720000.00000001</v>
      </c>
      <c r="Y811" s="143"/>
      <c r="Z811" s="86">
        <v>2015</v>
      </c>
      <c r="AA811" s="268"/>
      <c r="AB811" s="145"/>
    </row>
    <row r="812" spans="2:28" s="125" customFormat="1" ht="48" customHeight="1" x14ac:dyDescent="0.25">
      <c r="B812" s="105" t="s">
        <v>1775</v>
      </c>
      <c r="C812" s="213" t="s">
        <v>2</v>
      </c>
      <c r="D812" s="187" t="s">
        <v>1230</v>
      </c>
      <c r="E812" s="187" t="s">
        <v>1231</v>
      </c>
      <c r="F812" s="187" t="s">
        <v>1232</v>
      </c>
      <c r="G812" s="187" t="s">
        <v>1776</v>
      </c>
      <c r="H812" s="182" t="s">
        <v>95</v>
      </c>
      <c r="I812" s="182">
        <v>0</v>
      </c>
      <c r="J812" s="182" t="s">
        <v>1014</v>
      </c>
      <c r="K812" s="238" t="s">
        <v>1570</v>
      </c>
      <c r="L812" s="182"/>
      <c r="M812" s="292" t="s">
        <v>1117</v>
      </c>
      <c r="N812" s="182" t="s">
        <v>1314</v>
      </c>
      <c r="O812" s="230"/>
      <c r="P812" s="197"/>
      <c r="Q812" s="197">
        <v>124666666</v>
      </c>
      <c r="R812" s="197">
        <v>124666667</v>
      </c>
      <c r="S812" s="197">
        <v>124666667</v>
      </c>
      <c r="T812" s="197"/>
      <c r="U812" s="302"/>
      <c r="V812" s="197"/>
      <c r="W812" s="60">
        <v>374000000</v>
      </c>
      <c r="X812" s="192">
        <f t="shared" ref="X812:X813" si="170">W812*1.12</f>
        <v>418880000.00000006</v>
      </c>
      <c r="Y812" s="143"/>
      <c r="Z812" s="86">
        <v>2015</v>
      </c>
      <c r="AA812" s="268"/>
      <c r="AB812" s="145"/>
    </row>
    <row r="813" spans="2:28" s="125" customFormat="1" ht="48" customHeight="1" x14ac:dyDescent="0.25">
      <c r="B813" s="105" t="s">
        <v>1777</v>
      </c>
      <c r="C813" s="213" t="s">
        <v>2</v>
      </c>
      <c r="D813" s="187" t="s">
        <v>257</v>
      </c>
      <c r="E813" s="187" t="s">
        <v>258</v>
      </c>
      <c r="F813" s="187" t="s">
        <v>259</v>
      </c>
      <c r="G813" s="187" t="s">
        <v>1788</v>
      </c>
      <c r="H813" s="182" t="s">
        <v>95</v>
      </c>
      <c r="I813" s="182">
        <v>0</v>
      </c>
      <c r="J813" s="182" t="s">
        <v>1018</v>
      </c>
      <c r="K813" s="238" t="s">
        <v>1570</v>
      </c>
      <c r="L813" s="182"/>
      <c r="M813" s="292" t="s">
        <v>1117</v>
      </c>
      <c r="N813" s="182" t="s">
        <v>1314</v>
      </c>
      <c r="O813" s="230"/>
      <c r="P813" s="197"/>
      <c r="Q813" s="197">
        <v>38143020</v>
      </c>
      <c r="R813" s="197">
        <v>38143020</v>
      </c>
      <c r="S813" s="197">
        <v>38143020</v>
      </c>
      <c r="T813" s="197"/>
      <c r="U813" s="302"/>
      <c r="V813" s="197"/>
      <c r="W813" s="60">
        <v>114429060</v>
      </c>
      <c r="X813" s="192">
        <f t="shared" si="170"/>
        <v>128160547.20000002</v>
      </c>
      <c r="Y813" s="143"/>
      <c r="Z813" s="86">
        <v>2015</v>
      </c>
      <c r="AA813" s="268"/>
      <c r="AB813" s="145"/>
    </row>
    <row r="814" spans="2:28" s="125" customFormat="1" ht="48" customHeight="1" x14ac:dyDescent="0.25">
      <c r="B814" s="105" t="s">
        <v>1779</v>
      </c>
      <c r="C814" s="213" t="s">
        <v>2</v>
      </c>
      <c r="D814" s="187" t="s">
        <v>1781</v>
      </c>
      <c r="E814" s="187" t="s">
        <v>1782</v>
      </c>
      <c r="F814" s="187" t="s">
        <v>1783</v>
      </c>
      <c r="G814" s="187" t="s">
        <v>1784</v>
      </c>
      <c r="H814" s="182" t="s">
        <v>95</v>
      </c>
      <c r="I814" s="182">
        <v>0</v>
      </c>
      <c r="J814" s="182" t="s">
        <v>96</v>
      </c>
      <c r="K814" s="238" t="s">
        <v>1570</v>
      </c>
      <c r="L814" s="182"/>
      <c r="M814" s="292" t="s">
        <v>1117</v>
      </c>
      <c r="N814" s="182" t="s">
        <v>1314</v>
      </c>
      <c r="O814" s="230"/>
      <c r="P814" s="197"/>
      <c r="Q814" s="197">
        <v>1400000</v>
      </c>
      <c r="R814" s="197">
        <v>1680000</v>
      </c>
      <c r="S814" s="197">
        <v>1680000</v>
      </c>
      <c r="T814" s="197">
        <v>1680000</v>
      </c>
      <c r="U814" s="302">
        <v>1680000</v>
      </c>
      <c r="V814" s="197"/>
      <c r="W814" s="60">
        <v>8120000</v>
      </c>
      <c r="X814" s="192">
        <f t="shared" ref="X814:X824" si="171">W814*1.12</f>
        <v>9094400</v>
      </c>
      <c r="Y814" s="143"/>
      <c r="Z814" s="86">
        <v>2015</v>
      </c>
      <c r="AA814" s="268" t="s">
        <v>753</v>
      </c>
      <c r="AB814" s="145"/>
    </row>
    <row r="815" spans="2:28" s="125" customFormat="1" ht="48" customHeight="1" x14ac:dyDescent="0.25">
      <c r="B815" s="105" t="s">
        <v>1780</v>
      </c>
      <c r="C815" s="213" t="s">
        <v>2</v>
      </c>
      <c r="D815" s="187" t="s">
        <v>1785</v>
      </c>
      <c r="E815" s="187" t="s">
        <v>1786</v>
      </c>
      <c r="F815" s="187" t="s">
        <v>1786</v>
      </c>
      <c r="G815" s="187" t="s">
        <v>1787</v>
      </c>
      <c r="H815" s="182" t="s">
        <v>95</v>
      </c>
      <c r="I815" s="182">
        <v>0</v>
      </c>
      <c r="J815" s="182" t="s">
        <v>96</v>
      </c>
      <c r="K815" s="238" t="s">
        <v>1570</v>
      </c>
      <c r="L815" s="182"/>
      <c r="M815" s="292" t="s">
        <v>1117</v>
      </c>
      <c r="N815" s="182" t="s">
        <v>1314</v>
      </c>
      <c r="O815" s="230"/>
      <c r="P815" s="197"/>
      <c r="Q815" s="197">
        <v>1200000</v>
      </c>
      <c r="R815" s="197">
        <v>1200000</v>
      </c>
      <c r="S815" s="197">
        <v>1200000</v>
      </c>
      <c r="T815" s="197">
        <v>1200000</v>
      </c>
      <c r="U815" s="302">
        <v>1200000</v>
      </c>
      <c r="V815" s="197"/>
      <c r="W815" s="60">
        <v>6000000</v>
      </c>
      <c r="X815" s="192">
        <f t="shared" si="171"/>
        <v>6720000.0000000009</v>
      </c>
      <c r="Y815" s="143"/>
      <c r="Z815" s="86">
        <v>2015</v>
      </c>
      <c r="AA815" s="268" t="s">
        <v>753</v>
      </c>
      <c r="AB815" s="145"/>
    </row>
    <row r="816" spans="2:28" s="125" customFormat="1" ht="48" customHeight="1" x14ac:dyDescent="0.25">
      <c r="B816" s="105" t="s">
        <v>1789</v>
      </c>
      <c r="C816" s="213" t="s">
        <v>2</v>
      </c>
      <c r="D816" s="187" t="s">
        <v>452</v>
      </c>
      <c r="E816" s="187" t="s">
        <v>453</v>
      </c>
      <c r="F816" s="187" t="s">
        <v>453</v>
      </c>
      <c r="G816" s="187" t="s">
        <v>1791</v>
      </c>
      <c r="H816" s="182" t="s">
        <v>95</v>
      </c>
      <c r="I816" s="182">
        <v>0</v>
      </c>
      <c r="J816" s="182" t="s">
        <v>96</v>
      </c>
      <c r="K816" s="238" t="s">
        <v>1793</v>
      </c>
      <c r="L816" s="182"/>
      <c r="M816" s="292" t="s">
        <v>1117</v>
      </c>
      <c r="N816" s="182" t="s">
        <v>1314</v>
      </c>
      <c r="O816" s="230"/>
      <c r="P816" s="197"/>
      <c r="Q816" s="197">
        <v>200000</v>
      </c>
      <c r="R816" s="197">
        <v>200000</v>
      </c>
      <c r="S816" s="197"/>
      <c r="T816" s="197"/>
      <c r="U816" s="302"/>
      <c r="V816" s="197"/>
      <c r="W816" s="60">
        <v>400000</v>
      </c>
      <c r="X816" s="192">
        <f t="shared" si="171"/>
        <v>448000.00000000006</v>
      </c>
      <c r="Y816" s="143"/>
      <c r="Z816" s="86">
        <v>2015</v>
      </c>
      <c r="AA816" s="268"/>
      <c r="AB816" s="145"/>
    </row>
    <row r="817" spans="2:28" s="125" customFormat="1" ht="48" customHeight="1" x14ac:dyDescent="0.25">
      <c r="B817" s="105" t="s">
        <v>1790</v>
      </c>
      <c r="C817" s="213" t="s">
        <v>2</v>
      </c>
      <c r="D817" s="187" t="s">
        <v>452</v>
      </c>
      <c r="E817" s="187" t="s">
        <v>453</v>
      </c>
      <c r="F817" s="187" t="s">
        <v>453</v>
      </c>
      <c r="G817" s="187" t="s">
        <v>1792</v>
      </c>
      <c r="H817" s="182" t="s">
        <v>95</v>
      </c>
      <c r="I817" s="182">
        <v>0</v>
      </c>
      <c r="J817" s="182" t="s">
        <v>96</v>
      </c>
      <c r="K817" s="238" t="s">
        <v>1793</v>
      </c>
      <c r="L817" s="182"/>
      <c r="M817" s="292" t="s">
        <v>1117</v>
      </c>
      <c r="N817" s="182" t="s">
        <v>1314</v>
      </c>
      <c r="O817" s="230"/>
      <c r="P817" s="197"/>
      <c r="Q817" s="197">
        <v>300000</v>
      </c>
      <c r="R817" s="197">
        <v>300000</v>
      </c>
      <c r="S817" s="197"/>
      <c r="T817" s="197"/>
      <c r="U817" s="302"/>
      <c r="V817" s="197"/>
      <c r="W817" s="60">
        <v>600000</v>
      </c>
      <c r="X817" s="192">
        <f t="shared" si="171"/>
        <v>672000.00000000012</v>
      </c>
      <c r="Y817" s="143"/>
      <c r="Z817" s="86">
        <v>2015</v>
      </c>
      <c r="AA817" s="268"/>
      <c r="AB817" s="145"/>
    </row>
    <row r="818" spans="2:28" s="125" customFormat="1" ht="48" customHeight="1" x14ac:dyDescent="0.25">
      <c r="B818" s="105" t="s">
        <v>1796</v>
      </c>
      <c r="C818" s="213" t="s">
        <v>2</v>
      </c>
      <c r="D818" s="187" t="s">
        <v>1797</v>
      </c>
      <c r="E818" s="187" t="s">
        <v>1798</v>
      </c>
      <c r="F818" s="187" t="s">
        <v>1798</v>
      </c>
      <c r="G818" s="187" t="s">
        <v>1799</v>
      </c>
      <c r="H818" s="182" t="s">
        <v>95</v>
      </c>
      <c r="I818" s="182">
        <v>0</v>
      </c>
      <c r="J818" s="182" t="s">
        <v>96</v>
      </c>
      <c r="K818" s="238" t="s">
        <v>458</v>
      </c>
      <c r="L818" s="182"/>
      <c r="M818" s="292" t="s">
        <v>1117</v>
      </c>
      <c r="N818" s="182" t="s">
        <v>1314</v>
      </c>
      <c r="O818" s="230"/>
      <c r="P818" s="197"/>
      <c r="Q818" s="197">
        <v>1505000</v>
      </c>
      <c r="R818" s="197">
        <v>14396400</v>
      </c>
      <c r="S818" s="197">
        <v>14396400</v>
      </c>
      <c r="T818" s="197">
        <v>14396400</v>
      </c>
      <c r="U818" s="302"/>
      <c r="V818" s="197"/>
      <c r="W818" s="60">
        <v>44694200</v>
      </c>
      <c r="X818" s="192">
        <f t="shared" si="171"/>
        <v>50057504.000000007</v>
      </c>
      <c r="Y818" s="143"/>
      <c r="Z818" s="86">
        <v>2015</v>
      </c>
      <c r="AA818" s="268"/>
      <c r="AB818" s="145"/>
    </row>
    <row r="819" spans="2:28" s="125" customFormat="1" ht="48" customHeight="1" x14ac:dyDescent="0.25">
      <c r="B819" s="105" t="s">
        <v>1800</v>
      </c>
      <c r="C819" s="213" t="s">
        <v>2</v>
      </c>
      <c r="D819" s="187" t="s">
        <v>487</v>
      </c>
      <c r="E819" s="187" t="s">
        <v>1283</v>
      </c>
      <c r="F819" s="187" t="s">
        <v>1284</v>
      </c>
      <c r="G819" s="187" t="s">
        <v>1801</v>
      </c>
      <c r="H819" s="182" t="s">
        <v>95</v>
      </c>
      <c r="I819" s="182">
        <v>0</v>
      </c>
      <c r="J819" s="182" t="s">
        <v>96</v>
      </c>
      <c r="K819" s="238" t="s">
        <v>1802</v>
      </c>
      <c r="L819" s="182"/>
      <c r="M819" s="292" t="s">
        <v>1117</v>
      </c>
      <c r="N819" s="182" t="s">
        <v>1314</v>
      </c>
      <c r="O819" s="230"/>
      <c r="P819" s="197"/>
      <c r="Q819" s="197"/>
      <c r="R819" s="197"/>
      <c r="S819" s="197"/>
      <c r="T819" s="197"/>
      <c r="U819" s="302"/>
      <c r="V819" s="197"/>
      <c r="W819" s="60">
        <v>0</v>
      </c>
      <c r="X819" s="192">
        <f t="shared" si="171"/>
        <v>0</v>
      </c>
      <c r="Y819" s="143"/>
      <c r="Z819" s="86">
        <v>2015</v>
      </c>
      <c r="AA819" s="268" t="s">
        <v>992</v>
      </c>
      <c r="AB819" s="145"/>
    </row>
    <row r="820" spans="2:28" s="125" customFormat="1" ht="48" customHeight="1" x14ac:dyDescent="0.25">
      <c r="B820" s="105" t="s">
        <v>1803</v>
      </c>
      <c r="C820" s="213" t="s">
        <v>2</v>
      </c>
      <c r="D820" s="187" t="s">
        <v>932</v>
      </c>
      <c r="E820" s="187" t="s">
        <v>411</v>
      </c>
      <c r="F820" s="187" t="s">
        <v>411</v>
      </c>
      <c r="G820" s="187" t="s">
        <v>1808</v>
      </c>
      <c r="H820" s="182" t="s">
        <v>95</v>
      </c>
      <c r="I820" s="182">
        <v>0</v>
      </c>
      <c r="J820" s="182" t="s">
        <v>96</v>
      </c>
      <c r="K820" s="238" t="s">
        <v>1804</v>
      </c>
      <c r="L820" s="182"/>
      <c r="M820" s="292" t="s">
        <v>1117</v>
      </c>
      <c r="N820" s="182" t="s">
        <v>1314</v>
      </c>
      <c r="O820" s="230"/>
      <c r="P820" s="197"/>
      <c r="Q820" s="197">
        <v>264857.14</v>
      </c>
      <c r="R820" s="197">
        <v>971142.86</v>
      </c>
      <c r="S820" s="197"/>
      <c r="T820" s="197"/>
      <c r="U820" s="302"/>
      <c r="V820" s="197"/>
      <c r="W820" s="60">
        <f>SUM(Q820:R820)</f>
        <v>1236000</v>
      </c>
      <c r="X820" s="192">
        <f t="shared" si="171"/>
        <v>1384320.0000000002</v>
      </c>
      <c r="Y820" s="143"/>
      <c r="Z820" s="86">
        <v>2015</v>
      </c>
      <c r="AA820" s="268"/>
      <c r="AB820" s="145"/>
    </row>
    <row r="821" spans="2:28" s="125" customFormat="1" ht="48" customHeight="1" x14ac:dyDescent="0.25">
      <c r="B821" s="105" t="s">
        <v>1809</v>
      </c>
      <c r="C821" s="213" t="s">
        <v>2</v>
      </c>
      <c r="D821" s="187" t="s">
        <v>1810</v>
      </c>
      <c r="E821" s="187" t="s">
        <v>1811</v>
      </c>
      <c r="F821" s="187" t="s">
        <v>1811</v>
      </c>
      <c r="G821" s="187" t="s">
        <v>1813</v>
      </c>
      <c r="H821" s="182" t="s">
        <v>95</v>
      </c>
      <c r="I821" s="182">
        <v>100</v>
      </c>
      <c r="J821" s="182" t="s">
        <v>96</v>
      </c>
      <c r="K821" s="238" t="s">
        <v>1812</v>
      </c>
      <c r="L821" s="182"/>
      <c r="M821" s="292" t="s">
        <v>1117</v>
      </c>
      <c r="N821" s="182" t="s">
        <v>1314</v>
      </c>
      <c r="O821" s="230"/>
      <c r="P821" s="197"/>
      <c r="Q821" s="197">
        <v>48000</v>
      </c>
      <c r="R821" s="197">
        <v>64000</v>
      </c>
      <c r="S821" s="197">
        <v>64000</v>
      </c>
      <c r="T821" s="197">
        <v>64000</v>
      </c>
      <c r="U821" s="302"/>
      <c r="V821" s="197"/>
      <c r="W821" s="60">
        <v>240000</v>
      </c>
      <c r="X821" s="192">
        <f t="shared" si="171"/>
        <v>268800</v>
      </c>
      <c r="Y821" s="143"/>
      <c r="Z821" s="86">
        <v>2015</v>
      </c>
      <c r="AA821" s="268"/>
      <c r="AB821" s="145"/>
    </row>
    <row r="822" spans="2:28" s="125" customFormat="1" ht="48" customHeight="1" x14ac:dyDescent="0.25">
      <c r="B822" s="105" t="s">
        <v>1814</v>
      </c>
      <c r="C822" s="213" t="s">
        <v>2</v>
      </c>
      <c r="D822" s="187" t="s">
        <v>1375</v>
      </c>
      <c r="E822" s="187" t="s">
        <v>1376</v>
      </c>
      <c r="F822" s="187" t="s">
        <v>1376</v>
      </c>
      <c r="G822" s="187" t="s">
        <v>1815</v>
      </c>
      <c r="H822" s="182" t="s">
        <v>95</v>
      </c>
      <c r="I822" s="182">
        <v>90</v>
      </c>
      <c r="J822" s="182" t="s">
        <v>96</v>
      </c>
      <c r="K822" s="238" t="s">
        <v>1816</v>
      </c>
      <c r="L822" s="182"/>
      <c r="M822" s="292" t="s">
        <v>1817</v>
      </c>
      <c r="N822" s="182" t="s">
        <v>1314</v>
      </c>
      <c r="O822" s="197">
        <v>20250955.199999999</v>
      </c>
      <c r="P822" s="197">
        <v>20250955.199999999</v>
      </c>
      <c r="Q822" s="197">
        <v>20250955.199999999</v>
      </c>
      <c r="R822" s="197">
        <v>20250955.199999999</v>
      </c>
      <c r="S822" s="197">
        <v>20250955.199999999</v>
      </c>
      <c r="T822" s="197"/>
      <c r="U822" s="302"/>
      <c r="V822" s="197"/>
      <c r="W822" s="60">
        <v>101254776</v>
      </c>
      <c r="X822" s="192">
        <f t="shared" si="171"/>
        <v>113405349.12</v>
      </c>
      <c r="Y822" s="143"/>
      <c r="Z822" s="86">
        <v>2013</v>
      </c>
      <c r="AA822" s="268"/>
      <c r="AB822" s="145"/>
    </row>
    <row r="823" spans="2:28" s="125" customFormat="1" ht="48" customHeight="1" x14ac:dyDescent="0.25">
      <c r="B823" s="105" t="s">
        <v>1831</v>
      </c>
      <c r="C823" s="213" t="s">
        <v>2</v>
      </c>
      <c r="D823" s="187" t="s">
        <v>1475</v>
      </c>
      <c r="E823" s="187" t="s">
        <v>1476</v>
      </c>
      <c r="F823" s="187" t="s">
        <v>1476</v>
      </c>
      <c r="G823" s="187" t="s">
        <v>1832</v>
      </c>
      <c r="H823" s="182" t="s">
        <v>3</v>
      </c>
      <c r="I823" s="182">
        <v>50</v>
      </c>
      <c r="J823" s="182" t="s">
        <v>96</v>
      </c>
      <c r="K823" s="238" t="s">
        <v>1834</v>
      </c>
      <c r="L823" s="182"/>
      <c r="M823" s="292" t="s">
        <v>1833</v>
      </c>
      <c r="N823" s="182" t="s">
        <v>1314</v>
      </c>
      <c r="O823" s="197"/>
      <c r="P823" s="197"/>
      <c r="Q823" s="197">
        <v>2497500</v>
      </c>
      <c r="R823" s="197">
        <v>2497500</v>
      </c>
      <c r="S823" s="197">
        <v>2497500</v>
      </c>
      <c r="T823" s="197"/>
      <c r="U823" s="302"/>
      <c r="V823" s="197"/>
      <c r="W823" s="60">
        <v>7492500</v>
      </c>
      <c r="X823" s="192">
        <f t="shared" si="171"/>
        <v>8391600</v>
      </c>
      <c r="Y823" s="143"/>
      <c r="Z823" s="86">
        <v>2015</v>
      </c>
      <c r="AA823" s="268"/>
      <c r="AB823" s="145"/>
    </row>
    <row r="824" spans="2:28" s="125" customFormat="1" ht="48" customHeight="1" x14ac:dyDescent="0.25">
      <c r="B824" s="105" t="s">
        <v>1835</v>
      </c>
      <c r="C824" s="213" t="s">
        <v>2</v>
      </c>
      <c r="D824" s="187" t="s">
        <v>416</v>
      </c>
      <c r="E824" s="187" t="s">
        <v>417</v>
      </c>
      <c r="F824" s="187" t="s">
        <v>417</v>
      </c>
      <c r="G824" s="187" t="s">
        <v>1836</v>
      </c>
      <c r="H824" s="182" t="s">
        <v>95</v>
      </c>
      <c r="I824" s="182">
        <v>0</v>
      </c>
      <c r="J824" s="182" t="s">
        <v>96</v>
      </c>
      <c r="K824" s="238" t="s">
        <v>1804</v>
      </c>
      <c r="L824" s="182"/>
      <c r="M824" s="292" t="s">
        <v>1117</v>
      </c>
      <c r="N824" s="182" t="s">
        <v>1314</v>
      </c>
      <c r="O824" s="197"/>
      <c r="P824" s="197"/>
      <c r="Q824" s="197">
        <v>257142.85714285716</v>
      </c>
      <c r="R824" s="197">
        <v>342857.14285714284</v>
      </c>
      <c r="S824" s="197"/>
      <c r="T824" s="197"/>
      <c r="U824" s="302"/>
      <c r="V824" s="197"/>
      <c r="W824" s="60">
        <v>600000</v>
      </c>
      <c r="X824" s="192">
        <f t="shared" si="171"/>
        <v>672000.00000000012</v>
      </c>
      <c r="Y824" s="143"/>
      <c r="Z824" s="86">
        <v>2015</v>
      </c>
      <c r="AA824" s="268"/>
      <c r="AB824" s="145"/>
    </row>
    <row r="825" spans="2:28" s="145" customFormat="1" ht="48" customHeight="1" x14ac:dyDescent="0.25">
      <c r="B825" s="105" t="s">
        <v>1841</v>
      </c>
      <c r="C825" s="224" t="s">
        <v>2</v>
      </c>
      <c r="D825" s="83" t="s">
        <v>227</v>
      </c>
      <c r="E825" s="83" t="s">
        <v>228</v>
      </c>
      <c r="F825" s="83" t="s">
        <v>228</v>
      </c>
      <c r="G825" s="83" t="s">
        <v>1854</v>
      </c>
      <c r="H825" s="56" t="s">
        <v>95</v>
      </c>
      <c r="I825" s="56">
        <v>0</v>
      </c>
      <c r="J825" s="56" t="s">
        <v>1018</v>
      </c>
      <c r="K825" s="56" t="s">
        <v>1852</v>
      </c>
      <c r="L825" s="56"/>
      <c r="M825" s="292" t="s">
        <v>1853</v>
      </c>
      <c r="N825" s="56" t="s">
        <v>1314</v>
      </c>
      <c r="O825" s="317"/>
      <c r="P825" s="302"/>
      <c r="Q825" s="278">
        <v>1858200</v>
      </c>
      <c r="R825" s="278">
        <v>811322036.44319987</v>
      </c>
      <c r="S825" s="278">
        <v>1227816111.517344</v>
      </c>
      <c r="T825" s="278">
        <v>1238974160.0754642</v>
      </c>
      <c r="U825" s="278">
        <v>1250466950.0903282</v>
      </c>
      <c r="V825" s="302"/>
      <c r="W825" s="60">
        <v>10092057268.653484</v>
      </c>
      <c r="X825" s="192">
        <v>11303104140.891903</v>
      </c>
      <c r="Y825" s="143"/>
      <c r="Z825" s="86">
        <v>2015</v>
      </c>
      <c r="AA825" s="135"/>
    </row>
    <row r="826" spans="2:28" s="145" customFormat="1" ht="48" customHeight="1" x14ac:dyDescent="0.25">
      <c r="B826" s="105" t="s">
        <v>1842</v>
      </c>
      <c r="C826" s="224" t="s">
        <v>2</v>
      </c>
      <c r="D826" s="83" t="s">
        <v>227</v>
      </c>
      <c r="E826" s="83" t="s">
        <v>228</v>
      </c>
      <c r="F826" s="83" t="s">
        <v>228</v>
      </c>
      <c r="G826" s="83" t="s">
        <v>1855</v>
      </c>
      <c r="H826" s="56" t="s">
        <v>95</v>
      </c>
      <c r="I826" s="56">
        <v>0</v>
      </c>
      <c r="J826" s="56" t="s">
        <v>1018</v>
      </c>
      <c r="K826" s="56" t="s">
        <v>1852</v>
      </c>
      <c r="L826" s="56"/>
      <c r="M826" s="292" t="s">
        <v>1853</v>
      </c>
      <c r="N826" s="56" t="s">
        <v>1314</v>
      </c>
      <c r="O826" s="317"/>
      <c r="P826" s="302"/>
      <c r="Q826" s="278">
        <v>0</v>
      </c>
      <c r="R826" s="278">
        <v>0</v>
      </c>
      <c r="S826" s="278">
        <v>948491352.89281845</v>
      </c>
      <c r="T826" s="278">
        <v>1435474247.2194054</v>
      </c>
      <c r="U826" s="278">
        <v>1448593581.6359875</v>
      </c>
      <c r="V826" s="302"/>
      <c r="W826" s="60">
        <v>11738439179.874851</v>
      </c>
      <c r="X826" s="192">
        <v>13147051881.459835</v>
      </c>
      <c r="Y826" s="143"/>
      <c r="Z826" s="86">
        <v>2015</v>
      </c>
      <c r="AA826" s="135"/>
    </row>
    <row r="827" spans="2:28" s="145" customFormat="1" ht="48" customHeight="1" x14ac:dyDescent="0.25">
      <c r="B827" s="105" t="s">
        <v>1843</v>
      </c>
      <c r="C827" s="224" t="s">
        <v>2</v>
      </c>
      <c r="D827" s="83" t="s">
        <v>227</v>
      </c>
      <c r="E827" s="83" t="s">
        <v>228</v>
      </c>
      <c r="F827" s="83" t="s">
        <v>228</v>
      </c>
      <c r="G827" s="83" t="s">
        <v>1856</v>
      </c>
      <c r="H827" s="56" t="s">
        <v>95</v>
      </c>
      <c r="I827" s="56">
        <v>0</v>
      </c>
      <c r="J827" s="56" t="s">
        <v>1018</v>
      </c>
      <c r="K827" s="56" t="s">
        <v>1852</v>
      </c>
      <c r="L827" s="56"/>
      <c r="M827" s="292" t="s">
        <v>1853</v>
      </c>
      <c r="N827" s="56" t="s">
        <v>1314</v>
      </c>
      <c r="O827" s="317"/>
      <c r="P827" s="302"/>
      <c r="Q827" s="278">
        <v>0</v>
      </c>
      <c r="R827" s="278">
        <v>0</v>
      </c>
      <c r="S827" s="278">
        <v>948491352.89281845</v>
      </c>
      <c r="T827" s="278">
        <v>1435474247.2194054</v>
      </c>
      <c r="U827" s="278">
        <v>1448593581.6359875</v>
      </c>
      <c r="V827" s="302"/>
      <c r="W827" s="60">
        <v>11738439179.874851</v>
      </c>
      <c r="X827" s="192">
        <v>13147051881.459835</v>
      </c>
      <c r="Y827" s="143"/>
      <c r="Z827" s="86">
        <v>2015</v>
      </c>
      <c r="AA827" s="135"/>
    </row>
    <row r="828" spans="2:28" s="145" customFormat="1" ht="48" customHeight="1" x14ac:dyDescent="0.25">
      <c r="B828" s="105" t="s">
        <v>1844</v>
      </c>
      <c r="C828" s="224" t="s">
        <v>2</v>
      </c>
      <c r="D828" s="83" t="s">
        <v>227</v>
      </c>
      <c r="E828" s="83" t="s">
        <v>228</v>
      </c>
      <c r="F828" s="83" t="s">
        <v>228</v>
      </c>
      <c r="G828" s="83" t="s">
        <v>1855</v>
      </c>
      <c r="H828" s="56" t="s">
        <v>95</v>
      </c>
      <c r="I828" s="56">
        <v>0</v>
      </c>
      <c r="J828" s="56" t="s">
        <v>1018</v>
      </c>
      <c r="K828" s="56" t="s">
        <v>1852</v>
      </c>
      <c r="L828" s="56"/>
      <c r="M828" s="292" t="s">
        <v>1853</v>
      </c>
      <c r="N828" s="56" t="s">
        <v>1314</v>
      </c>
      <c r="O828" s="317"/>
      <c r="P828" s="302"/>
      <c r="Q828" s="278">
        <v>1858200</v>
      </c>
      <c r="R828" s="278">
        <v>0</v>
      </c>
      <c r="S828" s="278">
        <v>0</v>
      </c>
      <c r="T828" s="278">
        <v>1447364919.9190953</v>
      </c>
      <c r="U828" s="278">
        <v>1460511775.8046682</v>
      </c>
      <c r="V828" s="302"/>
      <c r="W828" s="60">
        <v>11971824672.739477</v>
      </c>
      <c r="X828" s="192">
        <v>13408443633.468216</v>
      </c>
      <c r="Y828" s="143"/>
      <c r="Z828" s="86">
        <v>2015</v>
      </c>
      <c r="AA828" s="135"/>
    </row>
    <row r="829" spans="2:28" s="145" customFormat="1" ht="48" customHeight="1" x14ac:dyDescent="0.25">
      <c r="B829" s="105" t="s">
        <v>1845</v>
      </c>
      <c r="C829" s="224" t="s">
        <v>2</v>
      </c>
      <c r="D829" s="83" t="s">
        <v>227</v>
      </c>
      <c r="E829" s="83" t="s">
        <v>228</v>
      </c>
      <c r="F829" s="83" t="s">
        <v>228</v>
      </c>
      <c r="G829" s="83" t="s">
        <v>1857</v>
      </c>
      <c r="H829" s="56" t="s">
        <v>95</v>
      </c>
      <c r="I829" s="56">
        <v>0</v>
      </c>
      <c r="J829" s="56" t="s">
        <v>1018</v>
      </c>
      <c r="K829" s="56" t="s">
        <v>1852</v>
      </c>
      <c r="L829" s="56"/>
      <c r="M829" s="292" t="s">
        <v>1853</v>
      </c>
      <c r="N829" s="56" t="s">
        <v>1314</v>
      </c>
      <c r="O829" s="317"/>
      <c r="P829" s="302"/>
      <c r="Q829" s="278">
        <v>0</v>
      </c>
      <c r="R829" s="278">
        <v>0</v>
      </c>
      <c r="S829" s="278">
        <v>0</v>
      </c>
      <c r="T829" s="278">
        <v>976483278.27868843</v>
      </c>
      <c r="U829" s="278">
        <v>1313574586.2107315</v>
      </c>
      <c r="V829" s="302"/>
      <c r="W829" s="60">
        <v>10786546333.88055</v>
      </c>
      <c r="X829" s="192">
        <v>12080931893.946218</v>
      </c>
      <c r="Y829" s="143"/>
      <c r="Z829" s="86">
        <v>2015</v>
      </c>
      <c r="AA829" s="135"/>
    </row>
    <row r="830" spans="2:28" s="145" customFormat="1" ht="48" customHeight="1" x14ac:dyDescent="0.25">
      <c r="B830" s="105" t="s">
        <v>1846</v>
      </c>
      <c r="C830" s="224" t="s">
        <v>2</v>
      </c>
      <c r="D830" s="83" t="s">
        <v>227</v>
      </c>
      <c r="E830" s="83" t="s">
        <v>228</v>
      </c>
      <c r="F830" s="83" t="s">
        <v>228</v>
      </c>
      <c r="G830" s="83" t="s">
        <v>1858</v>
      </c>
      <c r="H830" s="56" t="s">
        <v>95</v>
      </c>
      <c r="I830" s="56">
        <v>0</v>
      </c>
      <c r="J830" s="56" t="s">
        <v>1018</v>
      </c>
      <c r="K830" s="56" t="s">
        <v>1852</v>
      </c>
      <c r="L830" s="56"/>
      <c r="M830" s="292" t="s">
        <v>1853</v>
      </c>
      <c r="N830" s="56" t="s">
        <v>1314</v>
      </c>
      <c r="O830" s="317"/>
      <c r="P830" s="302"/>
      <c r="Q830" s="278">
        <v>0</v>
      </c>
      <c r="R830" s="278">
        <v>0</v>
      </c>
      <c r="S830" s="278">
        <v>0</v>
      </c>
      <c r="T830" s="278">
        <v>1092856147.1393216</v>
      </c>
      <c r="U830" s="278">
        <v>1470288385.4046676</v>
      </c>
      <c r="V830" s="302"/>
      <c r="W830" s="60">
        <v>12077405914.661026</v>
      </c>
      <c r="X830" s="192">
        <v>13526694624.420351</v>
      </c>
      <c r="Y830" s="143"/>
      <c r="Z830" s="86">
        <v>2015</v>
      </c>
      <c r="AA830" s="135"/>
    </row>
    <row r="831" spans="2:28" s="145" customFormat="1" ht="48" customHeight="1" x14ac:dyDescent="0.25">
      <c r="B831" s="105" t="s">
        <v>1847</v>
      </c>
      <c r="C831" s="224" t="s">
        <v>2</v>
      </c>
      <c r="D831" s="83" t="s">
        <v>227</v>
      </c>
      <c r="E831" s="83" t="s">
        <v>228</v>
      </c>
      <c r="F831" s="83" t="s">
        <v>228</v>
      </c>
      <c r="G831" s="83" t="s">
        <v>1859</v>
      </c>
      <c r="H831" s="56" t="s">
        <v>95</v>
      </c>
      <c r="I831" s="56">
        <v>0</v>
      </c>
      <c r="J831" s="56" t="s">
        <v>1018</v>
      </c>
      <c r="K831" s="56" t="s">
        <v>1852</v>
      </c>
      <c r="L831" s="56"/>
      <c r="M831" s="292" t="s">
        <v>1853</v>
      </c>
      <c r="N831" s="56" t="s">
        <v>1314</v>
      </c>
      <c r="O831" s="317"/>
      <c r="P831" s="302"/>
      <c r="Q831" s="278">
        <v>1858200</v>
      </c>
      <c r="R831" s="278">
        <v>0</v>
      </c>
      <c r="S831" s="278">
        <v>0</v>
      </c>
      <c r="T831" s="278">
        <v>0</v>
      </c>
      <c r="U831" s="278">
        <v>1216984292.7264967</v>
      </c>
      <c r="V831" s="302"/>
      <c r="W831" s="60">
        <v>12075274131.512627</v>
      </c>
      <c r="X831" s="192">
        <v>13524307027.294144</v>
      </c>
      <c r="Y831" s="143"/>
      <c r="Z831" s="86">
        <v>2015</v>
      </c>
      <c r="AA831" s="135"/>
    </row>
    <row r="832" spans="2:28" s="145" customFormat="1" ht="48" customHeight="1" x14ac:dyDescent="0.25">
      <c r="B832" s="105" t="s">
        <v>1848</v>
      </c>
      <c r="C832" s="224" t="s">
        <v>2</v>
      </c>
      <c r="D832" s="83" t="s">
        <v>227</v>
      </c>
      <c r="E832" s="83" t="s">
        <v>228</v>
      </c>
      <c r="F832" s="83" t="s">
        <v>228</v>
      </c>
      <c r="G832" s="83" t="s">
        <v>1860</v>
      </c>
      <c r="H832" s="56" t="s">
        <v>95</v>
      </c>
      <c r="I832" s="56">
        <v>0</v>
      </c>
      <c r="J832" s="56" t="s">
        <v>1018</v>
      </c>
      <c r="K832" s="56" t="s">
        <v>1852</v>
      </c>
      <c r="L832" s="56"/>
      <c r="M832" s="292" t="s">
        <v>1853</v>
      </c>
      <c r="N832" s="56" t="s">
        <v>1314</v>
      </c>
      <c r="O832" s="317"/>
      <c r="P832" s="302"/>
      <c r="Q832" s="278">
        <v>1858200</v>
      </c>
      <c r="R832" s="278">
        <v>0</v>
      </c>
      <c r="S832" s="278">
        <v>0</v>
      </c>
      <c r="T832" s="278">
        <v>0</v>
      </c>
      <c r="U832" s="278">
        <v>975446377.46119738</v>
      </c>
      <c r="V832" s="302"/>
      <c r="W832" s="60">
        <v>12107089736.308611</v>
      </c>
      <c r="X832" s="192">
        <v>13559940504.665646</v>
      </c>
      <c r="Y832" s="143"/>
      <c r="Z832" s="86">
        <v>2015</v>
      </c>
      <c r="AA832" s="135"/>
    </row>
    <row r="833" spans="2:28" s="145" customFormat="1" ht="48" customHeight="1" x14ac:dyDescent="0.25">
      <c r="B833" s="105" t="s">
        <v>1849</v>
      </c>
      <c r="C833" s="224" t="s">
        <v>2</v>
      </c>
      <c r="D833" s="83" t="s">
        <v>227</v>
      </c>
      <c r="E833" s="83" t="s">
        <v>228</v>
      </c>
      <c r="F833" s="83" t="s">
        <v>228</v>
      </c>
      <c r="G833" s="83" t="s">
        <v>1860</v>
      </c>
      <c r="H833" s="56" t="s">
        <v>95</v>
      </c>
      <c r="I833" s="56">
        <v>0</v>
      </c>
      <c r="J833" s="56" t="s">
        <v>1018</v>
      </c>
      <c r="K833" s="56" t="s">
        <v>1852</v>
      </c>
      <c r="L833" s="56"/>
      <c r="M833" s="292" t="s">
        <v>1853</v>
      </c>
      <c r="N833" s="56" t="s">
        <v>1314</v>
      </c>
      <c r="O833" s="302"/>
      <c r="P833" s="302"/>
      <c r="Q833" s="278">
        <v>1858200</v>
      </c>
      <c r="R833" s="278">
        <v>0</v>
      </c>
      <c r="S833" s="278">
        <v>0</v>
      </c>
      <c r="T833" s="278">
        <v>0</v>
      </c>
      <c r="U833" s="278">
        <v>854342200.54854882</v>
      </c>
      <c r="V833" s="302"/>
      <c r="W833" s="60">
        <v>12127485577.51651</v>
      </c>
      <c r="X833" s="192">
        <v>13582783846.818493</v>
      </c>
      <c r="Y833" s="143"/>
      <c r="Z833" s="86">
        <v>2015</v>
      </c>
      <c r="AA833" s="135"/>
    </row>
    <row r="834" spans="2:28" s="145" customFormat="1" ht="48" customHeight="1" x14ac:dyDescent="0.25">
      <c r="B834" s="105" t="s">
        <v>1850</v>
      </c>
      <c r="C834" s="224" t="s">
        <v>2</v>
      </c>
      <c r="D834" s="83" t="s">
        <v>227</v>
      </c>
      <c r="E834" s="83" t="s">
        <v>228</v>
      </c>
      <c r="F834" s="83" t="s">
        <v>228</v>
      </c>
      <c r="G834" s="83" t="s">
        <v>1861</v>
      </c>
      <c r="H834" s="56" t="s">
        <v>95</v>
      </c>
      <c r="I834" s="56">
        <v>0</v>
      </c>
      <c r="J834" s="56" t="s">
        <v>1018</v>
      </c>
      <c r="K834" s="56" t="s">
        <v>1852</v>
      </c>
      <c r="L834" s="56"/>
      <c r="M834" s="292" t="s">
        <v>1853</v>
      </c>
      <c r="N834" s="56" t="s">
        <v>1314</v>
      </c>
      <c r="O834" s="302"/>
      <c r="P834" s="302"/>
      <c r="Q834" s="278">
        <v>1858200</v>
      </c>
      <c r="R834" s="278">
        <v>0</v>
      </c>
      <c r="S834" s="278">
        <v>0</v>
      </c>
      <c r="T834" s="278">
        <v>0</v>
      </c>
      <c r="U834" s="278">
        <v>0</v>
      </c>
      <c r="V834" s="302"/>
      <c r="W834" s="60">
        <v>11267303123.681894</v>
      </c>
      <c r="X834" s="192">
        <v>12619379498.523724</v>
      </c>
      <c r="Y834" s="143"/>
      <c r="Z834" s="86">
        <v>2015</v>
      </c>
      <c r="AA834" s="135"/>
    </row>
    <row r="835" spans="2:28" s="145" customFormat="1" ht="48" customHeight="1" x14ac:dyDescent="0.25">
      <c r="B835" s="105" t="s">
        <v>1851</v>
      </c>
      <c r="C835" s="224" t="s">
        <v>2</v>
      </c>
      <c r="D835" s="83" t="s">
        <v>227</v>
      </c>
      <c r="E835" s="83" t="s">
        <v>228</v>
      </c>
      <c r="F835" s="83" t="s">
        <v>228</v>
      </c>
      <c r="G835" s="83" t="s">
        <v>1860</v>
      </c>
      <c r="H835" s="56" t="s">
        <v>95</v>
      </c>
      <c r="I835" s="56">
        <v>0</v>
      </c>
      <c r="J835" s="56" t="s">
        <v>1018</v>
      </c>
      <c r="K835" s="56" t="s">
        <v>1852</v>
      </c>
      <c r="L835" s="56"/>
      <c r="M835" s="292" t="s">
        <v>1853</v>
      </c>
      <c r="N835" s="56" t="s">
        <v>1314</v>
      </c>
      <c r="O835" s="302"/>
      <c r="P835" s="302"/>
      <c r="Q835" s="278">
        <v>1858200</v>
      </c>
      <c r="R835" s="278">
        <v>0</v>
      </c>
      <c r="S835" s="278">
        <v>0</v>
      </c>
      <c r="T835" s="278">
        <v>0</v>
      </c>
      <c r="U835" s="278">
        <v>0</v>
      </c>
      <c r="V835" s="302"/>
      <c r="W835" s="60">
        <v>12365266019.412052</v>
      </c>
      <c r="X835" s="192">
        <v>13849097941.741499</v>
      </c>
      <c r="Y835" s="143"/>
      <c r="Z835" s="86">
        <v>2015</v>
      </c>
      <c r="AA835" s="135"/>
    </row>
    <row r="836" spans="2:28" s="145" customFormat="1" ht="48" customHeight="1" x14ac:dyDescent="0.25">
      <c r="B836" s="105" t="s">
        <v>1862</v>
      </c>
      <c r="C836" s="224" t="s">
        <v>2</v>
      </c>
      <c r="D836" s="83" t="s">
        <v>537</v>
      </c>
      <c r="E836" s="83" t="s">
        <v>538</v>
      </c>
      <c r="F836" s="83" t="s">
        <v>538</v>
      </c>
      <c r="G836" s="83" t="s">
        <v>1863</v>
      </c>
      <c r="H836" s="56" t="s">
        <v>3</v>
      </c>
      <c r="I836" s="56">
        <v>100</v>
      </c>
      <c r="J836" s="56" t="s">
        <v>1018</v>
      </c>
      <c r="K836" s="56" t="s">
        <v>1834</v>
      </c>
      <c r="L836" s="56"/>
      <c r="M836" s="292" t="s">
        <v>1766</v>
      </c>
      <c r="N836" s="56" t="s">
        <v>1314</v>
      </c>
      <c r="O836" s="302"/>
      <c r="P836" s="302"/>
      <c r="Q836" s="278">
        <v>5826428.5700000003</v>
      </c>
      <c r="R836" s="278">
        <v>9322285.7100000009</v>
      </c>
      <c r="S836" s="278">
        <v>10254514.289999999</v>
      </c>
      <c r="T836" s="278"/>
      <c r="U836" s="278"/>
      <c r="V836" s="302"/>
      <c r="W836" s="60">
        <v>25403228.57</v>
      </c>
      <c r="X836" s="192">
        <f t="shared" ref="X836:X837" si="172">W836*1.12</f>
        <v>28451615.998400003</v>
      </c>
      <c r="Y836" s="143"/>
      <c r="Z836" s="86">
        <v>2015</v>
      </c>
      <c r="AA836" s="135" t="s">
        <v>753</v>
      </c>
    </row>
    <row r="837" spans="2:28" s="145" customFormat="1" ht="48" customHeight="1" x14ac:dyDescent="0.25">
      <c r="B837" s="105" t="s">
        <v>1864</v>
      </c>
      <c r="C837" s="224" t="s">
        <v>2</v>
      </c>
      <c r="D837" s="83" t="s">
        <v>510</v>
      </c>
      <c r="E837" s="83" t="s">
        <v>511</v>
      </c>
      <c r="F837" s="83" t="s">
        <v>512</v>
      </c>
      <c r="G837" s="83" t="s">
        <v>710</v>
      </c>
      <c r="H837" s="56" t="s">
        <v>95</v>
      </c>
      <c r="I837" s="56">
        <v>0</v>
      </c>
      <c r="J837" s="56" t="s">
        <v>1018</v>
      </c>
      <c r="K837" s="56" t="s">
        <v>1865</v>
      </c>
      <c r="L837" s="56"/>
      <c r="M837" s="292" t="s">
        <v>484</v>
      </c>
      <c r="N837" s="56" t="s">
        <v>1314</v>
      </c>
      <c r="O837" s="302"/>
      <c r="P837" s="302"/>
      <c r="Q837" s="278">
        <v>515592</v>
      </c>
      <c r="R837" s="278">
        <v>515592</v>
      </c>
      <c r="S837" s="278"/>
      <c r="T837" s="278"/>
      <c r="U837" s="278"/>
      <c r="V837" s="302"/>
      <c r="W837" s="60">
        <v>1031184</v>
      </c>
      <c r="X837" s="192">
        <f t="shared" si="172"/>
        <v>1154926.0800000001</v>
      </c>
      <c r="Y837" s="143"/>
      <c r="Z837" s="86">
        <v>2015</v>
      </c>
      <c r="AA837" s="135"/>
    </row>
    <row r="838" spans="2:28" s="125" customFormat="1" ht="48" customHeight="1" x14ac:dyDescent="0.25">
      <c r="B838" s="105" t="s">
        <v>1866</v>
      </c>
      <c r="C838" s="213" t="s">
        <v>2</v>
      </c>
      <c r="D838" s="120" t="s">
        <v>452</v>
      </c>
      <c r="E838" s="120" t="s">
        <v>453</v>
      </c>
      <c r="F838" s="120" t="s">
        <v>453</v>
      </c>
      <c r="G838" s="120" t="s">
        <v>1868</v>
      </c>
      <c r="H838" s="182" t="s">
        <v>95</v>
      </c>
      <c r="I838" s="182">
        <v>0</v>
      </c>
      <c r="J838" s="182" t="s">
        <v>1018</v>
      </c>
      <c r="K838" s="182" t="s">
        <v>628</v>
      </c>
      <c r="L838" s="182"/>
      <c r="M838" s="292" t="s">
        <v>1117</v>
      </c>
      <c r="N838" s="182" t="s">
        <v>1314</v>
      </c>
      <c r="O838" s="197"/>
      <c r="P838" s="197"/>
      <c r="Q838" s="199">
        <v>1500000</v>
      </c>
      <c r="R838" s="199">
        <v>1500000</v>
      </c>
      <c r="S838" s="199"/>
      <c r="T838" s="199"/>
      <c r="U838" s="278"/>
      <c r="V838" s="197"/>
      <c r="W838" s="60">
        <v>3000000</v>
      </c>
      <c r="X838" s="192">
        <f t="shared" ref="X838:X846" si="173">W838*1.12</f>
        <v>3360000.0000000005</v>
      </c>
      <c r="Y838" s="143"/>
      <c r="Z838" s="86">
        <v>2015</v>
      </c>
      <c r="AA838" s="268"/>
      <c r="AB838" s="145"/>
    </row>
    <row r="839" spans="2:28" s="145" customFormat="1" ht="48" customHeight="1" x14ac:dyDescent="0.25">
      <c r="B839" s="105" t="s">
        <v>1867</v>
      </c>
      <c r="C839" s="224" t="s">
        <v>2</v>
      </c>
      <c r="D839" s="83" t="s">
        <v>452</v>
      </c>
      <c r="E839" s="83" t="s">
        <v>453</v>
      </c>
      <c r="F839" s="83" t="s">
        <v>453</v>
      </c>
      <c r="G839" s="83" t="s">
        <v>1869</v>
      </c>
      <c r="H839" s="56" t="s">
        <v>95</v>
      </c>
      <c r="I839" s="56">
        <v>0</v>
      </c>
      <c r="J839" s="56" t="s">
        <v>1018</v>
      </c>
      <c r="K839" s="56" t="s">
        <v>628</v>
      </c>
      <c r="L839" s="56"/>
      <c r="M839" s="292" t="s">
        <v>1117</v>
      </c>
      <c r="N839" s="56" t="s">
        <v>1314</v>
      </c>
      <c r="O839" s="302"/>
      <c r="P839" s="302"/>
      <c r="Q839" s="278">
        <v>1500000</v>
      </c>
      <c r="R839" s="278">
        <v>1500000</v>
      </c>
      <c r="S839" s="278"/>
      <c r="T839" s="278"/>
      <c r="U839" s="278"/>
      <c r="V839" s="302"/>
      <c r="W839" s="60">
        <v>3000000</v>
      </c>
      <c r="X839" s="192">
        <f t="shared" si="173"/>
        <v>3360000.0000000005</v>
      </c>
      <c r="Y839" s="143"/>
      <c r="Z839" s="86">
        <v>2015</v>
      </c>
      <c r="AA839" s="135"/>
    </row>
    <row r="840" spans="2:28" s="145" customFormat="1" ht="48" customHeight="1" x14ac:dyDescent="0.25">
      <c r="B840" s="105" t="s">
        <v>1870</v>
      </c>
      <c r="C840" s="224" t="s">
        <v>2</v>
      </c>
      <c r="D840" s="83" t="s">
        <v>293</v>
      </c>
      <c r="E840" s="83" t="s">
        <v>294</v>
      </c>
      <c r="F840" s="83" t="s">
        <v>294</v>
      </c>
      <c r="G840" s="83" t="s">
        <v>1871</v>
      </c>
      <c r="H840" s="56" t="s">
        <v>95</v>
      </c>
      <c r="I840" s="56">
        <v>0</v>
      </c>
      <c r="J840" s="56" t="s">
        <v>1018</v>
      </c>
      <c r="K840" s="56" t="s">
        <v>1278</v>
      </c>
      <c r="L840" s="56"/>
      <c r="M840" s="292" t="s">
        <v>1117</v>
      </c>
      <c r="N840" s="56" t="s">
        <v>1314</v>
      </c>
      <c r="O840" s="302"/>
      <c r="P840" s="302"/>
      <c r="Q840" s="278">
        <v>76616571.428571433</v>
      </c>
      <c r="R840" s="278">
        <v>102155428.57142857</v>
      </c>
      <c r="S840" s="278"/>
      <c r="T840" s="278"/>
      <c r="U840" s="278"/>
      <c r="V840" s="302"/>
      <c r="W840" s="60">
        <v>178772000</v>
      </c>
      <c r="X840" s="192">
        <f t="shared" si="173"/>
        <v>200224640.00000003</v>
      </c>
      <c r="Y840" s="143"/>
      <c r="Z840" s="86">
        <v>2015</v>
      </c>
      <c r="AA840" s="135"/>
    </row>
    <row r="841" spans="2:28" s="145" customFormat="1" ht="48" customHeight="1" x14ac:dyDescent="0.25">
      <c r="B841" s="105" t="s">
        <v>1872</v>
      </c>
      <c r="C841" s="224" t="s">
        <v>2</v>
      </c>
      <c r="D841" s="83" t="s">
        <v>721</v>
      </c>
      <c r="E841" s="83" t="s">
        <v>722</v>
      </c>
      <c r="F841" s="83" t="s">
        <v>723</v>
      </c>
      <c r="G841" s="83" t="s">
        <v>1873</v>
      </c>
      <c r="H841" s="56" t="s">
        <v>95</v>
      </c>
      <c r="I841" s="56">
        <v>0</v>
      </c>
      <c r="J841" s="56" t="s">
        <v>1018</v>
      </c>
      <c r="K841" s="56" t="s">
        <v>1874</v>
      </c>
      <c r="L841" s="56"/>
      <c r="M841" s="292" t="s">
        <v>484</v>
      </c>
      <c r="N841" s="56" t="s">
        <v>1314</v>
      </c>
      <c r="O841" s="302"/>
      <c r="P841" s="302"/>
      <c r="Q841" s="278">
        <v>260000</v>
      </c>
      <c r="R841" s="278">
        <v>390000</v>
      </c>
      <c r="S841" s="278"/>
      <c r="T841" s="278"/>
      <c r="U841" s="278"/>
      <c r="V841" s="302"/>
      <c r="W841" s="60">
        <v>650000</v>
      </c>
      <c r="X841" s="192">
        <f t="shared" si="173"/>
        <v>728000.00000000012</v>
      </c>
      <c r="Y841" s="143"/>
      <c r="Z841" s="86">
        <v>2015</v>
      </c>
      <c r="AA841" s="135"/>
    </row>
    <row r="842" spans="2:28" s="145" customFormat="1" ht="48" customHeight="1" x14ac:dyDescent="0.25">
      <c r="B842" s="105" t="s">
        <v>1885</v>
      </c>
      <c r="C842" s="224" t="s">
        <v>2</v>
      </c>
      <c r="D842" s="83" t="s">
        <v>293</v>
      </c>
      <c r="E842" s="83" t="s">
        <v>294</v>
      </c>
      <c r="F842" s="83" t="s">
        <v>294</v>
      </c>
      <c r="G842" s="83" t="s">
        <v>1904</v>
      </c>
      <c r="H842" s="56" t="s">
        <v>95</v>
      </c>
      <c r="I842" s="56">
        <v>0</v>
      </c>
      <c r="J842" s="56" t="s">
        <v>1011</v>
      </c>
      <c r="K842" s="56" t="s">
        <v>1886</v>
      </c>
      <c r="L842" s="56"/>
      <c r="M842" s="292" t="s">
        <v>484</v>
      </c>
      <c r="N842" s="56" t="s">
        <v>1314</v>
      </c>
      <c r="O842" s="302"/>
      <c r="P842" s="302"/>
      <c r="Q842" s="278">
        <v>2378571</v>
      </c>
      <c r="R842" s="278">
        <v>3171429</v>
      </c>
      <c r="S842" s="278"/>
      <c r="T842" s="278"/>
      <c r="U842" s="278"/>
      <c r="V842" s="302"/>
      <c r="W842" s="60">
        <v>5550000</v>
      </c>
      <c r="X842" s="192">
        <f t="shared" ref="X842:X845" si="174">W842*1.12</f>
        <v>6216000.0000000009</v>
      </c>
      <c r="Y842" s="143"/>
      <c r="Z842" s="86">
        <v>2015</v>
      </c>
      <c r="AA842" s="135"/>
    </row>
    <row r="843" spans="2:28" s="145" customFormat="1" ht="48" customHeight="1" x14ac:dyDescent="0.25">
      <c r="B843" s="105" t="s">
        <v>1887</v>
      </c>
      <c r="C843" s="224" t="s">
        <v>2</v>
      </c>
      <c r="D843" s="83" t="s">
        <v>721</v>
      </c>
      <c r="E843" s="83" t="s">
        <v>722</v>
      </c>
      <c r="F843" s="83" t="s">
        <v>723</v>
      </c>
      <c r="G843" s="83" t="s">
        <v>1873</v>
      </c>
      <c r="H843" s="56" t="s">
        <v>95</v>
      </c>
      <c r="I843" s="56">
        <v>0</v>
      </c>
      <c r="J843" s="56" t="s">
        <v>1018</v>
      </c>
      <c r="K843" s="56" t="s">
        <v>1888</v>
      </c>
      <c r="L843" s="56"/>
      <c r="M843" s="292" t="s">
        <v>484</v>
      </c>
      <c r="N843" s="56" t="s">
        <v>1314</v>
      </c>
      <c r="O843" s="302"/>
      <c r="P843" s="302"/>
      <c r="Q843" s="278">
        <v>260000</v>
      </c>
      <c r="R843" s="278">
        <v>390000</v>
      </c>
      <c r="S843" s="278"/>
      <c r="T843" s="278"/>
      <c r="U843" s="278"/>
      <c r="V843" s="302"/>
      <c r="W843" s="60">
        <v>650000</v>
      </c>
      <c r="X843" s="192">
        <f t="shared" si="174"/>
        <v>728000.00000000012</v>
      </c>
      <c r="Y843" s="143"/>
      <c r="Z843" s="86">
        <v>2015</v>
      </c>
      <c r="AA843" s="135" t="s">
        <v>753</v>
      </c>
    </row>
    <row r="844" spans="2:28" s="145" customFormat="1" ht="48" customHeight="1" x14ac:dyDescent="0.25">
      <c r="B844" s="105" t="s">
        <v>1889</v>
      </c>
      <c r="C844" s="224" t="s">
        <v>2</v>
      </c>
      <c r="D844" s="83" t="s">
        <v>452</v>
      </c>
      <c r="E844" s="83" t="s">
        <v>453</v>
      </c>
      <c r="F844" s="83" t="s">
        <v>453</v>
      </c>
      <c r="G844" s="83" t="s">
        <v>1891</v>
      </c>
      <c r="H844" s="56" t="s">
        <v>95</v>
      </c>
      <c r="I844" s="56">
        <v>0</v>
      </c>
      <c r="J844" s="56" t="s">
        <v>1011</v>
      </c>
      <c r="K844" s="56" t="s">
        <v>628</v>
      </c>
      <c r="L844" s="56"/>
      <c r="M844" s="292" t="s">
        <v>1117</v>
      </c>
      <c r="N844" s="56" t="s">
        <v>1314</v>
      </c>
      <c r="O844" s="302"/>
      <c r="P844" s="302"/>
      <c r="Q844" s="278">
        <v>630000</v>
      </c>
      <c r="R844" s="278">
        <v>630000</v>
      </c>
      <c r="S844" s="278"/>
      <c r="T844" s="278"/>
      <c r="U844" s="278"/>
      <c r="V844" s="302"/>
      <c r="W844" s="60">
        <v>1260000</v>
      </c>
      <c r="X844" s="192">
        <f t="shared" si="174"/>
        <v>1411200.0000000002</v>
      </c>
      <c r="Y844" s="143"/>
      <c r="Z844" s="86">
        <v>2015</v>
      </c>
      <c r="AA844" s="135"/>
    </row>
    <row r="845" spans="2:28" s="145" customFormat="1" ht="48" customHeight="1" x14ac:dyDescent="0.25">
      <c r="B845" s="105" t="s">
        <v>1890</v>
      </c>
      <c r="C845" s="224" t="s">
        <v>2</v>
      </c>
      <c r="D845" s="83" t="s">
        <v>452</v>
      </c>
      <c r="E845" s="83" t="s">
        <v>453</v>
      </c>
      <c r="F845" s="83" t="s">
        <v>453</v>
      </c>
      <c r="G845" s="83" t="s">
        <v>1892</v>
      </c>
      <c r="H845" s="56" t="s">
        <v>95</v>
      </c>
      <c r="I845" s="56">
        <v>0</v>
      </c>
      <c r="J845" s="56" t="s">
        <v>1011</v>
      </c>
      <c r="K845" s="56" t="s">
        <v>628</v>
      </c>
      <c r="L845" s="56"/>
      <c r="M845" s="292" t="s">
        <v>1117</v>
      </c>
      <c r="N845" s="56" t="s">
        <v>1314</v>
      </c>
      <c r="O845" s="302"/>
      <c r="P845" s="302"/>
      <c r="Q845" s="278">
        <v>660000</v>
      </c>
      <c r="R845" s="278">
        <v>660000</v>
      </c>
      <c r="S845" s="278"/>
      <c r="T845" s="278"/>
      <c r="U845" s="278"/>
      <c r="V845" s="302"/>
      <c r="W845" s="60">
        <v>1320000</v>
      </c>
      <c r="X845" s="192">
        <f t="shared" si="174"/>
        <v>1478400.0000000002</v>
      </c>
      <c r="Y845" s="143"/>
      <c r="Z845" s="86">
        <v>2015</v>
      </c>
      <c r="AA845" s="135"/>
    </row>
    <row r="846" spans="2:28" s="145" customFormat="1" ht="48" customHeight="1" x14ac:dyDescent="0.25">
      <c r="B846" s="105" t="s">
        <v>1893</v>
      </c>
      <c r="C846" s="224" t="s">
        <v>2</v>
      </c>
      <c r="D846" s="83" t="s">
        <v>452</v>
      </c>
      <c r="E846" s="83" t="s">
        <v>453</v>
      </c>
      <c r="F846" s="83" t="s">
        <v>453</v>
      </c>
      <c r="G846" s="83" t="s">
        <v>1895</v>
      </c>
      <c r="H846" s="56" t="s">
        <v>95</v>
      </c>
      <c r="I846" s="56">
        <v>0</v>
      </c>
      <c r="J846" s="56" t="s">
        <v>1018</v>
      </c>
      <c r="K846" s="56" t="s">
        <v>1897</v>
      </c>
      <c r="L846" s="56"/>
      <c r="M846" s="292" t="s">
        <v>1117</v>
      </c>
      <c r="N846" s="56" t="s">
        <v>1314</v>
      </c>
      <c r="O846" s="302"/>
      <c r="P846" s="302"/>
      <c r="Q846" s="278">
        <v>999810</v>
      </c>
      <c r="R846" s="278">
        <v>999810</v>
      </c>
      <c r="S846" s="278"/>
      <c r="T846" s="278"/>
      <c r="U846" s="278"/>
      <c r="V846" s="302"/>
      <c r="W846" s="60">
        <v>1999620</v>
      </c>
      <c r="X846" s="192">
        <f t="shared" si="173"/>
        <v>2239574.4000000004</v>
      </c>
      <c r="Y846" s="143"/>
      <c r="Z846" s="86">
        <v>2015</v>
      </c>
      <c r="AA846" s="135"/>
    </row>
    <row r="847" spans="2:28" s="145" customFormat="1" ht="48" customHeight="1" x14ac:dyDescent="0.25">
      <c r="B847" s="105" t="s">
        <v>1894</v>
      </c>
      <c r="C847" s="224" t="s">
        <v>2</v>
      </c>
      <c r="D847" s="83" t="s">
        <v>452</v>
      </c>
      <c r="E847" s="83" t="s">
        <v>453</v>
      </c>
      <c r="F847" s="83" t="s">
        <v>453</v>
      </c>
      <c r="G847" s="83" t="s">
        <v>1896</v>
      </c>
      <c r="H847" s="56" t="s">
        <v>95</v>
      </c>
      <c r="I847" s="56">
        <v>0</v>
      </c>
      <c r="J847" s="56" t="s">
        <v>1018</v>
      </c>
      <c r="K847" s="56" t="s">
        <v>1897</v>
      </c>
      <c r="L847" s="56"/>
      <c r="M847" s="292" t="s">
        <v>1117</v>
      </c>
      <c r="N847" s="56" t="s">
        <v>1314</v>
      </c>
      <c r="O847" s="302"/>
      <c r="P847" s="302"/>
      <c r="Q847" s="278">
        <v>999810</v>
      </c>
      <c r="R847" s="278">
        <v>999810</v>
      </c>
      <c r="S847" s="278"/>
      <c r="T847" s="278"/>
      <c r="U847" s="278"/>
      <c r="V847" s="302"/>
      <c r="W847" s="60">
        <v>1999620</v>
      </c>
      <c r="X847" s="192">
        <f t="shared" si="167"/>
        <v>2239574.4000000004</v>
      </c>
      <c r="Y847" s="143"/>
      <c r="Z847" s="86">
        <v>2015</v>
      </c>
      <c r="AA847" s="135"/>
    </row>
    <row r="848" spans="2:28" s="145" customFormat="1" ht="48" customHeight="1" x14ac:dyDescent="0.25">
      <c r="B848" s="105" t="s">
        <v>1899</v>
      </c>
      <c r="C848" s="224" t="s">
        <v>2</v>
      </c>
      <c r="D848" s="83" t="s">
        <v>452</v>
      </c>
      <c r="E848" s="83" t="s">
        <v>453</v>
      </c>
      <c r="F848" s="83" t="s">
        <v>453</v>
      </c>
      <c r="G848" s="83" t="s">
        <v>1900</v>
      </c>
      <c r="H848" s="56" t="s">
        <v>95</v>
      </c>
      <c r="I848" s="56">
        <v>0</v>
      </c>
      <c r="J848" s="56" t="s">
        <v>1011</v>
      </c>
      <c r="K848" s="56" t="s">
        <v>1901</v>
      </c>
      <c r="L848" s="56"/>
      <c r="M848" s="292" t="s">
        <v>1117</v>
      </c>
      <c r="N848" s="56" t="s">
        <v>1314</v>
      </c>
      <c r="O848" s="302"/>
      <c r="P848" s="302"/>
      <c r="Q848" s="278">
        <v>385385</v>
      </c>
      <c r="R848" s="278">
        <v>1156155</v>
      </c>
      <c r="S848" s="278"/>
      <c r="T848" s="278"/>
      <c r="U848" s="302"/>
      <c r="V848" s="192"/>
      <c r="W848" s="60">
        <v>1541540</v>
      </c>
      <c r="X848" s="192">
        <f t="shared" si="167"/>
        <v>1726524.8000000003</v>
      </c>
      <c r="Y848" s="86"/>
      <c r="Z848" s="135">
        <v>2015</v>
      </c>
      <c r="AA848" s="279"/>
    </row>
    <row r="849" spans="2:27" s="145" customFormat="1" ht="48" customHeight="1" x14ac:dyDescent="0.25">
      <c r="B849" s="105" t="s">
        <v>1902</v>
      </c>
      <c r="C849" s="224" t="s">
        <v>2</v>
      </c>
      <c r="D849" s="83" t="s">
        <v>452</v>
      </c>
      <c r="E849" s="83" t="s">
        <v>453</v>
      </c>
      <c r="F849" s="83" t="s">
        <v>453</v>
      </c>
      <c r="G849" s="83" t="s">
        <v>1903</v>
      </c>
      <c r="H849" s="56" t="s">
        <v>95</v>
      </c>
      <c r="I849" s="56">
        <v>0</v>
      </c>
      <c r="J849" s="56" t="s">
        <v>1011</v>
      </c>
      <c r="K849" s="56" t="s">
        <v>1901</v>
      </c>
      <c r="L849" s="56"/>
      <c r="M849" s="292" t="s">
        <v>1117</v>
      </c>
      <c r="N849" s="56" t="s">
        <v>1314</v>
      </c>
      <c r="O849" s="302"/>
      <c r="P849" s="302"/>
      <c r="Q849" s="278">
        <v>388746</v>
      </c>
      <c r="R849" s="278">
        <v>1166238</v>
      </c>
      <c r="S849" s="278"/>
      <c r="T849" s="278"/>
      <c r="U849" s="302"/>
      <c r="V849" s="192"/>
      <c r="W849" s="60">
        <v>1554984</v>
      </c>
      <c r="X849" s="192">
        <f t="shared" si="167"/>
        <v>1741582.08</v>
      </c>
      <c r="Y849" s="86"/>
      <c r="Z849" s="135">
        <v>2015</v>
      </c>
      <c r="AA849" s="279"/>
    </row>
    <row r="850" spans="2:27" s="145" customFormat="1" ht="48" customHeight="1" x14ac:dyDescent="0.25">
      <c r="B850" s="105" t="s">
        <v>2188</v>
      </c>
      <c r="C850" s="224" t="s">
        <v>2</v>
      </c>
      <c r="D850" s="83" t="s">
        <v>572</v>
      </c>
      <c r="E850" s="83" t="s">
        <v>573</v>
      </c>
      <c r="F850" s="83" t="s">
        <v>573</v>
      </c>
      <c r="G850" s="83" t="s">
        <v>2189</v>
      </c>
      <c r="H850" s="56" t="s">
        <v>3</v>
      </c>
      <c r="I850" s="56">
        <v>100</v>
      </c>
      <c r="J850" s="84" t="s">
        <v>1039</v>
      </c>
      <c r="K850" s="56" t="s">
        <v>2190</v>
      </c>
      <c r="L850" s="56"/>
      <c r="M850" s="292" t="s">
        <v>1117</v>
      </c>
      <c r="N850" s="56" t="s">
        <v>1314</v>
      </c>
      <c r="O850" s="302"/>
      <c r="P850" s="302"/>
      <c r="Q850" s="278">
        <v>4200000</v>
      </c>
      <c r="R850" s="278">
        <v>8400000</v>
      </c>
      <c r="S850" s="278">
        <v>8400000</v>
      </c>
      <c r="T850" s="278"/>
      <c r="U850" s="302"/>
      <c r="V850" s="192"/>
      <c r="W850" s="60">
        <v>21000000</v>
      </c>
      <c r="X850" s="192">
        <f t="shared" ref="X850:X1172" si="175">W850*1.12</f>
        <v>23520000.000000004</v>
      </c>
      <c r="Y850" s="86"/>
      <c r="Z850" s="135">
        <v>2015</v>
      </c>
      <c r="AA850" s="279"/>
    </row>
    <row r="851" spans="2:27" s="145" customFormat="1" ht="48" customHeight="1" x14ac:dyDescent="0.25">
      <c r="B851" s="105" t="s">
        <v>2191</v>
      </c>
      <c r="C851" s="224" t="s">
        <v>2</v>
      </c>
      <c r="D851" s="83" t="s">
        <v>487</v>
      </c>
      <c r="E851" s="83" t="s">
        <v>1283</v>
      </c>
      <c r="F851" s="83" t="s">
        <v>1284</v>
      </c>
      <c r="G851" s="83" t="s">
        <v>2193</v>
      </c>
      <c r="H851" s="56" t="s">
        <v>95</v>
      </c>
      <c r="I851" s="56">
        <v>0</v>
      </c>
      <c r="J851" s="56" t="s">
        <v>1011</v>
      </c>
      <c r="K851" s="56" t="s">
        <v>2195</v>
      </c>
      <c r="L851" s="56"/>
      <c r="M851" s="292" t="s">
        <v>1117</v>
      </c>
      <c r="N851" s="56" t="s">
        <v>1314</v>
      </c>
      <c r="O851" s="302"/>
      <c r="P851" s="302"/>
      <c r="Q851" s="278">
        <v>20536000</v>
      </c>
      <c r="R851" s="278">
        <v>41072000</v>
      </c>
      <c r="S851" s="278"/>
      <c r="T851" s="278"/>
      <c r="U851" s="302"/>
      <c r="V851" s="192"/>
      <c r="W851" s="60">
        <v>61608000</v>
      </c>
      <c r="X851" s="192">
        <f t="shared" si="175"/>
        <v>69000960</v>
      </c>
      <c r="Y851" s="86"/>
      <c r="Z851" s="135">
        <v>2015</v>
      </c>
      <c r="AA851" s="279"/>
    </row>
    <row r="852" spans="2:27" s="145" customFormat="1" ht="48" customHeight="1" x14ac:dyDescent="0.25">
      <c r="B852" s="105" t="s">
        <v>2192</v>
      </c>
      <c r="C852" s="224" t="s">
        <v>2</v>
      </c>
      <c r="D852" s="83" t="s">
        <v>1625</v>
      </c>
      <c r="E852" s="83" t="s">
        <v>1626</v>
      </c>
      <c r="F852" s="83" t="s">
        <v>1626</v>
      </c>
      <c r="G852" s="83" t="s">
        <v>2194</v>
      </c>
      <c r="H852" s="56" t="s">
        <v>95</v>
      </c>
      <c r="I852" s="56">
        <v>0</v>
      </c>
      <c r="J852" s="56" t="s">
        <v>1011</v>
      </c>
      <c r="K852" s="56" t="s">
        <v>2195</v>
      </c>
      <c r="L852" s="56"/>
      <c r="M852" s="292" t="s">
        <v>1117</v>
      </c>
      <c r="N852" s="56" t="s">
        <v>1314</v>
      </c>
      <c r="O852" s="302"/>
      <c r="P852" s="302"/>
      <c r="Q852" s="278">
        <v>5000000</v>
      </c>
      <c r="R852" s="278">
        <v>5000000</v>
      </c>
      <c r="S852" s="278"/>
      <c r="T852" s="278"/>
      <c r="U852" s="302"/>
      <c r="V852" s="192"/>
      <c r="W852" s="60">
        <v>10000000</v>
      </c>
      <c r="X852" s="192">
        <f t="shared" si="175"/>
        <v>11200000.000000002</v>
      </c>
      <c r="Y852" s="86"/>
      <c r="Z852" s="135">
        <v>2015</v>
      </c>
      <c r="AA852" s="279"/>
    </row>
    <row r="853" spans="2:27" s="145" customFormat="1" ht="48" customHeight="1" x14ac:dyDescent="0.25">
      <c r="B853" s="105" t="s">
        <v>2198</v>
      </c>
      <c r="C853" s="224" t="s">
        <v>2</v>
      </c>
      <c r="D853" s="83" t="s">
        <v>293</v>
      </c>
      <c r="E853" s="83" t="s">
        <v>294</v>
      </c>
      <c r="F853" s="83" t="s">
        <v>294</v>
      </c>
      <c r="G853" s="83" t="s">
        <v>2200</v>
      </c>
      <c r="H853" s="56" t="s">
        <v>95</v>
      </c>
      <c r="I853" s="56">
        <v>0</v>
      </c>
      <c r="J853" s="56" t="s">
        <v>1011</v>
      </c>
      <c r="K853" s="56" t="s">
        <v>1770</v>
      </c>
      <c r="L853" s="56"/>
      <c r="M853" s="292" t="s">
        <v>1117</v>
      </c>
      <c r="N853" s="56" t="s">
        <v>1314</v>
      </c>
      <c r="O853" s="302"/>
      <c r="P853" s="302"/>
      <c r="Q853" s="278">
        <v>25000000</v>
      </c>
      <c r="R853" s="278">
        <v>125000000</v>
      </c>
      <c r="S853" s="278">
        <v>30000000</v>
      </c>
      <c r="T853" s="278"/>
      <c r="U853" s="302"/>
      <c r="V853" s="192"/>
      <c r="W853" s="60">
        <v>180000000</v>
      </c>
      <c r="X853" s="192">
        <f t="shared" ref="X853:X858" si="176">W853*1.12</f>
        <v>201600000.00000003</v>
      </c>
      <c r="Y853" s="86"/>
      <c r="Z853" s="135">
        <v>2015</v>
      </c>
      <c r="AA853" s="279"/>
    </row>
    <row r="854" spans="2:27" s="145" customFormat="1" ht="48" customHeight="1" x14ac:dyDescent="0.25">
      <c r="B854" s="105" t="s">
        <v>2199</v>
      </c>
      <c r="C854" s="224" t="s">
        <v>2</v>
      </c>
      <c r="D854" s="83" t="s">
        <v>293</v>
      </c>
      <c r="E854" s="83" t="s">
        <v>294</v>
      </c>
      <c r="F854" s="83" t="s">
        <v>294</v>
      </c>
      <c r="G854" s="83" t="s">
        <v>1769</v>
      </c>
      <c r="H854" s="56" t="s">
        <v>95</v>
      </c>
      <c r="I854" s="56">
        <v>0</v>
      </c>
      <c r="J854" s="56" t="s">
        <v>1011</v>
      </c>
      <c r="K854" s="56" t="s">
        <v>1770</v>
      </c>
      <c r="L854" s="56"/>
      <c r="M854" s="292" t="s">
        <v>1117</v>
      </c>
      <c r="N854" s="56" t="s">
        <v>1314</v>
      </c>
      <c r="O854" s="302"/>
      <c r="P854" s="302"/>
      <c r="Q854" s="278">
        <v>25000000</v>
      </c>
      <c r="R854" s="278">
        <v>125000000</v>
      </c>
      <c r="S854" s="278">
        <v>30000000</v>
      </c>
      <c r="T854" s="278"/>
      <c r="U854" s="302"/>
      <c r="V854" s="192"/>
      <c r="W854" s="60">
        <v>180000000</v>
      </c>
      <c r="X854" s="192">
        <f t="shared" si="176"/>
        <v>201600000.00000003</v>
      </c>
      <c r="Y854" s="86"/>
      <c r="Z854" s="135">
        <v>2015</v>
      </c>
      <c r="AA854" s="279"/>
    </row>
    <row r="855" spans="2:27" s="145" customFormat="1" ht="48" customHeight="1" x14ac:dyDescent="0.25">
      <c r="B855" s="105" t="s">
        <v>2201</v>
      </c>
      <c r="C855" s="224" t="s">
        <v>2</v>
      </c>
      <c r="D855" s="83" t="s">
        <v>387</v>
      </c>
      <c r="E855" s="83" t="s">
        <v>382</v>
      </c>
      <c r="F855" s="83" t="s">
        <v>382</v>
      </c>
      <c r="G855" s="83" t="s">
        <v>2202</v>
      </c>
      <c r="H855" s="56" t="s">
        <v>95</v>
      </c>
      <c r="I855" s="56">
        <v>0</v>
      </c>
      <c r="J855" s="56" t="s">
        <v>1011</v>
      </c>
      <c r="K855" s="56" t="s">
        <v>1901</v>
      </c>
      <c r="L855" s="56"/>
      <c r="M855" s="292" t="s">
        <v>1117</v>
      </c>
      <c r="N855" s="56" t="s">
        <v>1314</v>
      </c>
      <c r="O855" s="302"/>
      <c r="P855" s="302"/>
      <c r="Q855" s="278">
        <v>1087680</v>
      </c>
      <c r="R855" s="278">
        <v>2175360</v>
      </c>
      <c r="S855" s="278">
        <v>1087680</v>
      </c>
      <c r="T855" s="278"/>
      <c r="U855" s="302"/>
      <c r="V855" s="192"/>
      <c r="W855" s="60">
        <v>4350720</v>
      </c>
      <c r="X855" s="192">
        <f t="shared" si="176"/>
        <v>4872806.4000000004</v>
      </c>
      <c r="Y855" s="86"/>
      <c r="Z855" s="135">
        <v>2015</v>
      </c>
      <c r="AA855" s="279"/>
    </row>
    <row r="856" spans="2:27" s="145" customFormat="1" ht="48" customHeight="1" x14ac:dyDescent="0.25">
      <c r="B856" s="105" t="s">
        <v>2203</v>
      </c>
      <c r="C856" s="224" t="s">
        <v>2</v>
      </c>
      <c r="D856" s="83" t="s">
        <v>572</v>
      </c>
      <c r="E856" s="83" t="s">
        <v>573</v>
      </c>
      <c r="F856" s="83" t="s">
        <v>573</v>
      </c>
      <c r="G856" s="83" t="s">
        <v>2204</v>
      </c>
      <c r="H856" s="56" t="s">
        <v>95</v>
      </c>
      <c r="I856" s="56">
        <v>0</v>
      </c>
      <c r="J856" s="56" t="s">
        <v>1011</v>
      </c>
      <c r="K856" s="56" t="s">
        <v>2205</v>
      </c>
      <c r="L856" s="56"/>
      <c r="M856" s="292" t="s">
        <v>1117</v>
      </c>
      <c r="N856" s="56" t="s">
        <v>1314</v>
      </c>
      <c r="O856" s="302"/>
      <c r="P856" s="302"/>
      <c r="Q856" s="278">
        <v>700000</v>
      </c>
      <c r="R856" s="278">
        <v>1400000</v>
      </c>
      <c r="S856" s="278">
        <v>1400000</v>
      </c>
      <c r="T856" s="278"/>
      <c r="U856" s="302"/>
      <c r="V856" s="192"/>
      <c r="W856" s="60">
        <v>3500000</v>
      </c>
      <c r="X856" s="192">
        <f t="shared" si="176"/>
        <v>3920000.0000000005</v>
      </c>
      <c r="Y856" s="86"/>
      <c r="Z856" s="135">
        <v>2015</v>
      </c>
      <c r="AA856" s="279"/>
    </row>
    <row r="857" spans="2:27" s="145" customFormat="1" ht="48" customHeight="1" x14ac:dyDescent="0.25">
      <c r="B857" s="105" t="s">
        <v>2206</v>
      </c>
      <c r="C857" s="224" t="s">
        <v>2</v>
      </c>
      <c r="D857" s="83" t="s">
        <v>293</v>
      </c>
      <c r="E857" s="83" t="s">
        <v>294</v>
      </c>
      <c r="F857" s="83" t="s">
        <v>294</v>
      </c>
      <c r="G857" s="83" t="s">
        <v>2208</v>
      </c>
      <c r="H857" s="56" t="s">
        <v>95</v>
      </c>
      <c r="I857" s="56">
        <v>0</v>
      </c>
      <c r="J857" s="56" t="s">
        <v>1011</v>
      </c>
      <c r="K857" s="56" t="s">
        <v>2207</v>
      </c>
      <c r="L857" s="56"/>
      <c r="M857" s="292" t="s">
        <v>1117</v>
      </c>
      <c r="N857" s="56" t="s">
        <v>1314</v>
      </c>
      <c r="O857" s="302"/>
      <c r="P857" s="302"/>
      <c r="Q857" s="278">
        <v>4129693</v>
      </c>
      <c r="R857" s="278">
        <v>8259386</v>
      </c>
      <c r="S857" s="278">
        <v>8259386</v>
      </c>
      <c r="T857" s="278"/>
      <c r="U857" s="302"/>
      <c r="V857" s="192"/>
      <c r="W857" s="60">
        <v>20648465</v>
      </c>
      <c r="X857" s="192">
        <f t="shared" si="176"/>
        <v>23126280.800000001</v>
      </c>
      <c r="Y857" s="86"/>
      <c r="Z857" s="135">
        <v>2015</v>
      </c>
      <c r="AA857" s="279"/>
    </row>
    <row r="858" spans="2:27" s="145" customFormat="1" ht="48" customHeight="1" x14ac:dyDescent="0.25">
      <c r="B858" s="105" t="s">
        <v>2209</v>
      </c>
      <c r="C858" s="224" t="s">
        <v>2</v>
      </c>
      <c r="D858" s="83" t="s">
        <v>487</v>
      </c>
      <c r="E858" s="83" t="s">
        <v>1283</v>
      </c>
      <c r="F858" s="83" t="s">
        <v>1284</v>
      </c>
      <c r="G858" s="83" t="s">
        <v>2210</v>
      </c>
      <c r="H858" s="56" t="s">
        <v>95</v>
      </c>
      <c r="I858" s="56">
        <v>0</v>
      </c>
      <c r="J858" s="56" t="s">
        <v>1011</v>
      </c>
      <c r="K858" s="56" t="s">
        <v>2211</v>
      </c>
      <c r="L858" s="56"/>
      <c r="M858" s="292" t="s">
        <v>1117</v>
      </c>
      <c r="N858" s="56" t="s">
        <v>1314</v>
      </c>
      <c r="O858" s="302"/>
      <c r="P858" s="302"/>
      <c r="Q858" s="278">
        <v>119603571.42857143</v>
      </c>
      <c r="R858" s="278">
        <v>159471428.57142857</v>
      </c>
      <c r="S858" s="278"/>
      <c r="T858" s="278"/>
      <c r="U858" s="302"/>
      <c r="V858" s="192"/>
      <c r="W858" s="60">
        <v>279075000</v>
      </c>
      <c r="X858" s="192">
        <f t="shared" si="176"/>
        <v>312564000</v>
      </c>
      <c r="Y858" s="86"/>
      <c r="Z858" s="135">
        <v>2015</v>
      </c>
      <c r="AA858" s="279"/>
    </row>
    <row r="859" spans="2:27" s="145" customFormat="1" ht="48" customHeight="1" x14ac:dyDescent="0.25">
      <c r="B859" s="105" t="s">
        <v>2212</v>
      </c>
      <c r="C859" s="224" t="s">
        <v>2</v>
      </c>
      <c r="D859" s="83" t="s">
        <v>452</v>
      </c>
      <c r="E859" s="83" t="s">
        <v>453</v>
      </c>
      <c r="F859" s="83" t="s">
        <v>453</v>
      </c>
      <c r="G859" s="83" t="s">
        <v>2218</v>
      </c>
      <c r="H859" s="56" t="s">
        <v>95</v>
      </c>
      <c r="I859" s="56">
        <v>0</v>
      </c>
      <c r="J859" s="56" t="s">
        <v>1011</v>
      </c>
      <c r="K859" s="56" t="s">
        <v>2222</v>
      </c>
      <c r="L859" s="56"/>
      <c r="M859" s="292" t="s">
        <v>1117</v>
      </c>
      <c r="N859" s="56" t="s">
        <v>1314</v>
      </c>
      <c r="O859" s="302"/>
      <c r="P859" s="302"/>
      <c r="Q859" s="278">
        <v>58690</v>
      </c>
      <c r="R859" s="278">
        <v>117380.93333333333</v>
      </c>
      <c r="S859" s="278"/>
      <c r="T859" s="278"/>
      <c r="U859" s="302"/>
      <c r="V859" s="192"/>
      <c r="W859" s="60">
        <v>176070.93333333335</v>
      </c>
      <c r="X859" s="192">
        <f>W859*1.12</f>
        <v>197199.44533333337</v>
      </c>
      <c r="Y859" s="86"/>
      <c r="Z859" s="135">
        <v>2015</v>
      </c>
      <c r="AA859" s="279"/>
    </row>
    <row r="860" spans="2:27" s="145" customFormat="1" ht="48" customHeight="1" x14ac:dyDescent="0.25">
      <c r="B860" s="105" t="s">
        <v>2213</v>
      </c>
      <c r="C860" s="224" t="s">
        <v>2</v>
      </c>
      <c r="D860" s="83" t="s">
        <v>452</v>
      </c>
      <c r="E860" s="83" t="s">
        <v>453</v>
      </c>
      <c r="F860" s="83" t="s">
        <v>453</v>
      </c>
      <c r="G860" s="83" t="s">
        <v>2219</v>
      </c>
      <c r="H860" s="56" t="s">
        <v>95</v>
      </c>
      <c r="I860" s="56">
        <v>0</v>
      </c>
      <c r="J860" s="56" t="s">
        <v>1011</v>
      </c>
      <c r="K860" s="56" t="s">
        <v>2222</v>
      </c>
      <c r="L860" s="56"/>
      <c r="M860" s="292" t="s">
        <v>1117</v>
      </c>
      <c r="N860" s="56" t="s">
        <v>1314</v>
      </c>
      <c r="O860" s="302"/>
      <c r="P860" s="302"/>
      <c r="Q860" s="278">
        <v>22649</v>
      </c>
      <c r="R860" s="278">
        <v>45297.633333333331</v>
      </c>
      <c r="S860" s="278"/>
      <c r="T860" s="278"/>
      <c r="U860" s="302"/>
      <c r="V860" s="192"/>
      <c r="W860" s="60">
        <v>67946.633333333331</v>
      </c>
      <c r="X860" s="192">
        <f>W860*1.12</f>
        <v>76100.229333333336</v>
      </c>
      <c r="Y860" s="86"/>
      <c r="Z860" s="135">
        <v>2015</v>
      </c>
      <c r="AA860" s="279"/>
    </row>
    <row r="861" spans="2:27" s="145" customFormat="1" ht="48" customHeight="1" x14ac:dyDescent="0.25">
      <c r="B861" s="105" t="s">
        <v>2214</v>
      </c>
      <c r="C861" s="224" t="s">
        <v>2</v>
      </c>
      <c r="D861" s="83" t="s">
        <v>452</v>
      </c>
      <c r="E861" s="83" t="s">
        <v>453</v>
      </c>
      <c r="F861" s="83" t="s">
        <v>453</v>
      </c>
      <c r="G861" s="83" t="s">
        <v>2220</v>
      </c>
      <c r="H861" s="56" t="s">
        <v>95</v>
      </c>
      <c r="I861" s="56">
        <v>0</v>
      </c>
      <c r="J861" s="56" t="s">
        <v>1011</v>
      </c>
      <c r="K861" s="56" t="s">
        <v>2222</v>
      </c>
      <c r="L861" s="56"/>
      <c r="M861" s="292" t="s">
        <v>1117</v>
      </c>
      <c r="N861" s="56" t="s">
        <v>1314</v>
      </c>
      <c r="O861" s="302"/>
      <c r="P861" s="302"/>
      <c r="Q861" s="278">
        <v>38274</v>
      </c>
      <c r="R861" s="278">
        <v>76547.599999999991</v>
      </c>
      <c r="S861" s="278"/>
      <c r="T861" s="278"/>
      <c r="U861" s="302"/>
      <c r="V861" s="192"/>
      <c r="W861" s="60">
        <v>114821.59999999999</v>
      </c>
      <c r="X861" s="192">
        <f>W861*1.12</f>
        <v>128600.192</v>
      </c>
      <c r="Y861" s="86"/>
      <c r="Z861" s="135">
        <v>2015</v>
      </c>
      <c r="AA861" s="279"/>
    </row>
    <row r="862" spans="2:27" s="145" customFormat="1" ht="48" customHeight="1" x14ac:dyDescent="0.25">
      <c r="B862" s="105" t="s">
        <v>2215</v>
      </c>
      <c r="C862" s="224" t="s">
        <v>2</v>
      </c>
      <c r="D862" s="83" t="s">
        <v>452</v>
      </c>
      <c r="E862" s="83" t="s">
        <v>453</v>
      </c>
      <c r="F862" s="83" t="s">
        <v>453</v>
      </c>
      <c r="G862" s="83" t="s">
        <v>2221</v>
      </c>
      <c r="H862" s="56" t="s">
        <v>95</v>
      </c>
      <c r="I862" s="56">
        <v>0</v>
      </c>
      <c r="J862" s="56" t="s">
        <v>1011</v>
      </c>
      <c r="K862" s="56" t="s">
        <v>2222</v>
      </c>
      <c r="L862" s="56"/>
      <c r="M862" s="292" t="s">
        <v>1117</v>
      </c>
      <c r="N862" s="56" t="s">
        <v>1314</v>
      </c>
      <c r="O862" s="302"/>
      <c r="P862" s="302"/>
      <c r="Q862" s="278">
        <v>32321</v>
      </c>
      <c r="R862" s="278">
        <v>64642.866666666669</v>
      </c>
      <c r="S862" s="278"/>
      <c r="T862" s="278"/>
      <c r="U862" s="302"/>
      <c r="V862" s="192"/>
      <c r="W862" s="60">
        <v>96963.866666666669</v>
      </c>
      <c r="X862" s="192">
        <f>W862*1.12</f>
        <v>108599.53066666667</v>
      </c>
      <c r="Y862" s="86"/>
      <c r="Z862" s="135">
        <v>2015</v>
      </c>
      <c r="AA862" s="279"/>
    </row>
    <row r="863" spans="2:27" s="145" customFormat="1" ht="48" customHeight="1" x14ac:dyDescent="0.25">
      <c r="B863" s="105" t="s">
        <v>2216</v>
      </c>
      <c r="C863" s="224" t="s">
        <v>2</v>
      </c>
      <c r="D863" s="83" t="s">
        <v>1123</v>
      </c>
      <c r="E863" s="83" t="s">
        <v>1124</v>
      </c>
      <c r="F863" s="83" t="s">
        <v>1124</v>
      </c>
      <c r="G863" s="83" t="s">
        <v>2223</v>
      </c>
      <c r="H863" s="56" t="s">
        <v>95</v>
      </c>
      <c r="I863" s="56">
        <v>0</v>
      </c>
      <c r="J863" s="56" t="s">
        <v>1011</v>
      </c>
      <c r="K863" s="56" t="s">
        <v>2224</v>
      </c>
      <c r="L863" s="56"/>
      <c r="M863" s="292" t="s">
        <v>1117</v>
      </c>
      <c r="N863" s="56" t="s">
        <v>1314</v>
      </c>
      <c r="O863" s="302"/>
      <c r="P863" s="302"/>
      <c r="Q863" s="278">
        <v>1000000</v>
      </c>
      <c r="R863" s="278">
        <v>2000000</v>
      </c>
      <c r="S863" s="278">
        <v>2000000</v>
      </c>
      <c r="T863" s="278"/>
      <c r="U863" s="302"/>
      <c r="V863" s="192"/>
      <c r="W863" s="60">
        <v>5000000</v>
      </c>
      <c r="X863" s="192">
        <f t="shared" ref="X863" si="177">W863*1.12</f>
        <v>5600000.0000000009</v>
      </c>
      <c r="Y863" s="86"/>
      <c r="Z863" s="135">
        <v>2015</v>
      </c>
      <c r="AA863" s="279"/>
    </row>
    <row r="864" spans="2:27" s="145" customFormat="1" ht="48" customHeight="1" x14ac:dyDescent="0.25">
      <c r="B864" s="105" t="s">
        <v>2217</v>
      </c>
      <c r="C864" s="224" t="s">
        <v>2</v>
      </c>
      <c r="D864" s="83" t="s">
        <v>293</v>
      </c>
      <c r="E864" s="83" t="s">
        <v>294</v>
      </c>
      <c r="F864" s="83" t="s">
        <v>294</v>
      </c>
      <c r="G864" s="83" t="s">
        <v>2227</v>
      </c>
      <c r="H864" s="56" t="s">
        <v>95</v>
      </c>
      <c r="I864" s="56">
        <v>0</v>
      </c>
      <c r="J864" s="84" t="s">
        <v>1039</v>
      </c>
      <c r="K864" s="56" t="s">
        <v>2225</v>
      </c>
      <c r="L864" s="56"/>
      <c r="M864" s="292" t="s">
        <v>1117</v>
      </c>
      <c r="N864" s="56" t="s">
        <v>1314</v>
      </c>
      <c r="O864" s="302"/>
      <c r="P864" s="302"/>
      <c r="Q864" s="278">
        <v>17000000</v>
      </c>
      <c r="R864" s="278">
        <v>35000000</v>
      </c>
      <c r="S864" s="278">
        <v>35000000</v>
      </c>
      <c r="T864" s="278"/>
      <c r="U864" s="302"/>
      <c r="V864" s="192"/>
      <c r="W864" s="60">
        <v>87000000</v>
      </c>
      <c r="X864" s="192">
        <f>W864*1.12</f>
        <v>97440000.000000015</v>
      </c>
      <c r="Y864" s="86"/>
      <c r="Z864" s="135">
        <v>2015</v>
      </c>
      <c r="AA864" s="279"/>
    </row>
    <row r="865" spans="2:35" s="145" customFormat="1" ht="48" customHeight="1" x14ac:dyDescent="0.25">
      <c r="B865" s="105" t="s">
        <v>2226</v>
      </c>
      <c r="C865" s="224" t="s">
        <v>2</v>
      </c>
      <c r="D865" s="83" t="s">
        <v>293</v>
      </c>
      <c r="E865" s="83" t="s">
        <v>294</v>
      </c>
      <c r="F865" s="83" t="s">
        <v>294</v>
      </c>
      <c r="G865" s="83" t="s">
        <v>2228</v>
      </c>
      <c r="H865" s="56" t="s">
        <v>95</v>
      </c>
      <c r="I865" s="56">
        <v>0</v>
      </c>
      <c r="J865" s="84" t="s">
        <v>1039</v>
      </c>
      <c r="K865" s="56" t="s">
        <v>2225</v>
      </c>
      <c r="L865" s="56"/>
      <c r="M865" s="292" t="s">
        <v>1117</v>
      </c>
      <c r="N865" s="56" t="s">
        <v>1314</v>
      </c>
      <c r="O865" s="302"/>
      <c r="P865" s="302"/>
      <c r="Q865" s="278">
        <v>8000000</v>
      </c>
      <c r="R865" s="278">
        <v>15000000</v>
      </c>
      <c r="S865" s="278">
        <v>15000000</v>
      </c>
      <c r="T865" s="278"/>
      <c r="U865" s="302"/>
      <c r="V865" s="192"/>
      <c r="W865" s="60">
        <v>38000000</v>
      </c>
      <c r="X865" s="192">
        <f t="shared" ref="X865" si="178">W865*1.12</f>
        <v>42560000.000000007</v>
      </c>
      <c r="Y865" s="86"/>
      <c r="Z865" s="135">
        <v>2015</v>
      </c>
      <c r="AA865" s="279"/>
    </row>
    <row r="866" spans="2:35" s="145" customFormat="1" ht="48" customHeight="1" x14ac:dyDescent="0.25">
      <c r="B866" s="105" t="s">
        <v>2229</v>
      </c>
      <c r="C866" s="224" t="s">
        <v>2</v>
      </c>
      <c r="D866" s="83" t="s">
        <v>263</v>
      </c>
      <c r="E866" s="83" t="s">
        <v>264</v>
      </c>
      <c r="F866" s="83" t="s">
        <v>264</v>
      </c>
      <c r="G866" s="83" t="s">
        <v>272</v>
      </c>
      <c r="H866" s="56" t="s">
        <v>95</v>
      </c>
      <c r="I866" s="56">
        <v>0</v>
      </c>
      <c r="J866" s="84" t="s">
        <v>1039</v>
      </c>
      <c r="K866" s="56" t="s">
        <v>1570</v>
      </c>
      <c r="L866" s="56"/>
      <c r="M866" s="292" t="s">
        <v>1117</v>
      </c>
      <c r="N866" s="56" t="s">
        <v>1314</v>
      </c>
      <c r="O866" s="302"/>
      <c r="P866" s="302"/>
      <c r="Q866" s="278">
        <v>50000000</v>
      </c>
      <c r="R866" s="278">
        <v>51000000</v>
      </c>
      <c r="S866" s="278">
        <v>51000000</v>
      </c>
      <c r="T866" s="278">
        <v>51000000</v>
      </c>
      <c r="U866" s="302">
        <v>52000000</v>
      </c>
      <c r="V866" s="192"/>
      <c r="W866" s="60">
        <v>255000000</v>
      </c>
      <c r="X866" s="192">
        <f>W866*1.12</f>
        <v>285600000</v>
      </c>
      <c r="Y866" s="86"/>
      <c r="Z866" s="135">
        <v>2015</v>
      </c>
      <c r="AA866" s="279"/>
    </row>
    <row r="867" spans="2:35" s="145" customFormat="1" ht="48" customHeight="1" x14ac:dyDescent="0.25">
      <c r="B867" s="105" t="s">
        <v>2230</v>
      </c>
      <c r="C867" s="224" t="s">
        <v>2</v>
      </c>
      <c r="D867" s="83" t="s">
        <v>334</v>
      </c>
      <c r="E867" s="83" t="s">
        <v>335</v>
      </c>
      <c r="F867" s="83" t="s">
        <v>335</v>
      </c>
      <c r="G867" s="83" t="s">
        <v>2330</v>
      </c>
      <c r="H867" s="56" t="s">
        <v>95</v>
      </c>
      <c r="I867" s="56">
        <v>0</v>
      </c>
      <c r="J867" s="56" t="s">
        <v>1039</v>
      </c>
      <c r="K867" s="56" t="s">
        <v>1570</v>
      </c>
      <c r="L867" s="56"/>
      <c r="M867" s="292" t="s">
        <v>1117</v>
      </c>
      <c r="N867" s="56" t="s">
        <v>1314</v>
      </c>
      <c r="O867" s="302"/>
      <c r="P867" s="302"/>
      <c r="Q867" s="278">
        <v>434000000</v>
      </c>
      <c r="R867" s="278">
        <v>609000000</v>
      </c>
      <c r="S867" s="278">
        <v>722000000</v>
      </c>
      <c r="T867" s="278">
        <v>880000000</v>
      </c>
      <c r="U867" s="302">
        <v>752000000</v>
      </c>
      <c r="V867" s="192"/>
      <c r="W867" s="60">
        <v>3397000000</v>
      </c>
      <c r="X867" s="192">
        <f t="shared" ref="X867:X869" si="179">W867*1.12</f>
        <v>3804640000.0000005</v>
      </c>
      <c r="Y867" s="86"/>
      <c r="Z867" s="135">
        <v>2015</v>
      </c>
      <c r="AA867" s="279"/>
    </row>
    <row r="868" spans="2:35" s="145" customFormat="1" ht="48" customHeight="1" x14ac:dyDescent="0.25">
      <c r="B868" s="105" t="s">
        <v>2231</v>
      </c>
      <c r="C868" s="224" t="s">
        <v>2</v>
      </c>
      <c r="D868" s="83" t="s">
        <v>1123</v>
      </c>
      <c r="E868" s="83" t="s">
        <v>1124</v>
      </c>
      <c r="F868" s="83" t="s">
        <v>1124</v>
      </c>
      <c r="G868" s="83" t="s">
        <v>2232</v>
      </c>
      <c r="H868" s="56" t="s">
        <v>95</v>
      </c>
      <c r="I868" s="56">
        <v>0</v>
      </c>
      <c r="J868" s="56" t="s">
        <v>1020</v>
      </c>
      <c r="K868" s="56" t="s">
        <v>2233</v>
      </c>
      <c r="L868" s="56"/>
      <c r="M868" s="292" t="s">
        <v>1117</v>
      </c>
      <c r="N868" s="56" t="s">
        <v>1314</v>
      </c>
      <c r="O868" s="302"/>
      <c r="P868" s="302"/>
      <c r="Q868" s="278">
        <v>465000</v>
      </c>
      <c r="R868" s="278">
        <v>930000</v>
      </c>
      <c r="S868" s="278"/>
      <c r="T868" s="278"/>
      <c r="U868" s="302"/>
      <c r="V868" s="192"/>
      <c r="W868" s="60">
        <v>1395000</v>
      </c>
      <c r="X868" s="192">
        <f t="shared" si="179"/>
        <v>1562400.0000000002</v>
      </c>
      <c r="Y868" s="86"/>
      <c r="Z868" s="135">
        <v>2015</v>
      </c>
      <c r="AA868" s="279"/>
    </row>
    <row r="869" spans="2:35" s="145" customFormat="1" ht="48" customHeight="1" x14ac:dyDescent="0.25">
      <c r="B869" s="105" t="s">
        <v>2236</v>
      </c>
      <c r="C869" s="224" t="s">
        <v>2</v>
      </c>
      <c r="D869" s="83" t="s">
        <v>293</v>
      </c>
      <c r="E869" s="83" t="s">
        <v>294</v>
      </c>
      <c r="F869" s="83" t="s">
        <v>294</v>
      </c>
      <c r="G869" s="83" t="s">
        <v>2234</v>
      </c>
      <c r="H869" s="56" t="s">
        <v>95</v>
      </c>
      <c r="I869" s="56">
        <v>0</v>
      </c>
      <c r="J869" s="56" t="s">
        <v>1020</v>
      </c>
      <c r="K869" s="56" t="s">
        <v>2235</v>
      </c>
      <c r="L869" s="56"/>
      <c r="M869" s="292" t="s">
        <v>1117</v>
      </c>
      <c r="N869" s="56" t="s">
        <v>1314</v>
      </c>
      <c r="O869" s="302"/>
      <c r="P869" s="302"/>
      <c r="Q869" s="278">
        <v>5000000</v>
      </c>
      <c r="R869" s="278">
        <v>195566830</v>
      </c>
      <c r="S869" s="278">
        <v>195566830</v>
      </c>
      <c r="T869" s="278"/>
      <c r="U869" s="302"/>
      <c r="V869" s="192"/>
      <c r="W869" s="60">
        <v>396133660</v>
      </c>
      <c r="X869" s="192">
        <f t="shared" si="179"/>
        <v>443669699.20000005</v>
      </c>
      <c r="Y869" s="86"/>
      <c r="Z869" s="135">
        <v>2015</v>
      </c>
      <c r="AA869" s="279"/>
    </row>
    <row r="870" spans="2:35" s="145" customFormat="1" ht="48" customHeight="1" x14ac:dyDescent="0.25">
      <c r="B870" s="105" t="s">
        <v>2237</v>
      </c>
      <c r="C870" s="224" t="s">
        <v>2</v>
      </c>
      <c r="D870" s="83" t="s">
        <v>293</v>
      </c>
      <c r="E870" s="83" t="s">
        <v>294</v>
      </c>
      <c r="F870" s="83" t="s">
        <v>294</v>
      </c>
      <c r="G870" s="83" t="s">
        <v>2238</v>
      </c>
      <c r="H870" s="56" t="s">
        <v>95</v>
      </c>
      <c r="I870" s="56">
        <v>0</v>
      </c>
      <c r="J870" s="56" t="s">
        <v>2524</v>
      </c>
      <c r="K870" s="56" t="s">
        <v>2239</v>
      </c>
      <c r="L870" s="56"/>
      <c r="M870" s="292" t="s">
        <v>331</v>
      </c>
      <c r="N870" s="56" t="s">
        <v>1314</v>
      </c>
      <c r="O870" s="302"/>
      <c r="P870" s="302"/>
      <c r="Q870" s="278">
        <v>8500000</v>
      </c>
      <c r="R870" s="278">
        <v>12749400</v>
      </c>
      <c r="S870" s="278">
        <v>12749400</v>
      </c>
      <c r="T870" s="278"/>
      <c r="U870" s="302"/>
      <c r="V870" s="192"/>
      <c r="W870" s="60">
        <v>33998800</v>
      </c>
      <c r="X870" s="192">
        <f t="shared" ref="X870:X872" si="180">W870*1.12</f>
        <v>38078656</v>
      </c>
      <c r="Y870" s="86"/>
      <c r="Z870" s="135">
        <v>2015</v>
      </c>
      <c r="AA870" s="279"/>
      <c r="AB870" s="367"/>
      <c r="AC870" s="367"/>
      <c r="AD870" s="367"/>
      <c r="AE870" s="367"/>
      <c r="AF870" s="367"/>
      <c r="AG870" s="367"/>
      <c r="AH870" s="367"/>
      <c r="AI870" s="367"/>
    </row>
    <row r="871" spans="2:35" s="145" customFormat="1" ht="48" customHeight="1" x14ac:dyDescent="0.25">
      <c r="B871" s="105" t="s">
        <v>2245</v>
      </c>
      <c r="C871" s="224" t="s">
        <v>2</v>
      </c>
      <c r="D871" s="83" t="s">
        <v>293</v>
      </c>
      <c r="E871" s="83" t="s">
        <v>294</v>
      </c>
      <c r="F871" s="83" t="s">
        <v>294</v>
      </c>
      <c r="G871" s="83" t="s">
        <v>2246</v>
      </c>
      <c r="H871" s="56" t="s">
        <v>95</v>
      </c>
      <c r="I871" s="56">
        <v>0</v>
      </c>
      <c r="J871" s="56" t="s">
        <v>1020</v>
      </c>
      <c r="K871" s="56" t="s">
        <v>1570</v>
      </c>
      <c r="L871" s="56"/>
      <c r="M871" s="292" t="s">
        <v>58</v>
      </c>
      <c r="N871" s="56" t="s">
        <v>1314</v>
      </c>
      <c r="O871" s="302"/>
      <c r="P871" s="302"/>
      <c r="Q871" s="278">
        <v>0</v>
      </c>
      <c r="R871" s="278">
        <v>0</v>
      </c>
      <c r="S871" s="278">
        <v>0</v>
      </c>
      <c r="T871" s="278">
        <v>0</v>
      </c>
      <c r="U871" s="302">
        <v>0</v>
      </c>
      <c r="V871" s="192"/>
      <c r="W871" s="60">
        <v>0</v>
      </c>
      <c r="X871" s="192">
        <f t="shared" si="180"/>
        <v>0</v>
      </c>
      <c r="Y871" s="86"/>
      <c r="Z871" s="135">
        <v>2015</v>
      </c>
      <c r="AA871" s="135" t="s">
        <v>2267</v>
      </c>
      <c r="AB871" s="368"/>
      <c r="AC871" s="368"/>
      <c r="AD871" s="369"/>
      <c r="AE871" s="370"/>
      <c r="AF871" s="370"/>
      <c r="AG871" s="370"/>
      <c r="AH871" s="371"/>
      <c r="AI871" s="370"/>
    </row>
    <row r="872" spans="2:35" s="145" customFormat="1" ht="48" customHeight="1" x14ac:dyDescent="0.25">
      <c r="B872" s="105" t="s">
        <v>2247</v>
      </c>
      <c r="C872" s="224" t="s">
        <v>2</v>
      </c>
      <c r="D872" s="83" t="s">
        <v>293</v>
      </c>
      <c r="E872" s="83" t="s">
        <v>294</v>
      </c>
      <c r="F872" s="83" t="s">
        <v>294</v>
      </c>
      <c r="G872" s="83" t="s">
        <v>2248</v>
      </c>
      <c r="H872" s="56" t="s">
        <v>95</v>
      </c>
      <c r="I872" s="56">
        <v>0</v>
      </c>
      <c r="J872" s="56" t="s">
        <v>1019</v>
      </c>
      <c r="K872" s="56" t="s">
        <v>1570</v>
      </c>
      <c r="L872" s="56"/>
      <c r="M872" s="292" t="s">
        <v>58</v>
      </c>
      <c r="N872" s="56" t="s">
        <v>1314</v>
      </c>
      <c r="O872" s="302"/>
      <c r="P872" s="302"/>
      <c r="Q872" s="278">
        <v>0</v>
      </c>
      <c r="R872" s="278">
        <v>0</v>
      </c>
      <c r="S872" s="278">
        <v>0</v>
      </c>
      <c r="T872" s="278">
        <v>0</v>
      </c>
      <c r="U872" s="302">
        <v>0</v>
      </c>
      <c r="V872" s="192"/>
      <c r="W872" s="60">
        <v>0</v>
      </c>
      <c r="X872" s="192">
        <f t="shared" si="180"/>
        <v>0</v>
      </c>
      <c r="Y872" s="86"/>
      <c r="Z872" s="135">
        <v>2015</v>
      </c>
      <c r="AA872" s="135" t="s">
        <v>2268</v>
      </c>
      <c r="AB872" s="368"/>
      <c r="AC872" s="368"/>
      <c r="AD872" s="369"/>
      <c r="AE872" s="370"/>
      <c r="AF872" s="370"/>
      <c r="AG872" s="370"/>
      <c r="AH872" s="371"/>
      <c r="AI872" s="370"/>
    </row>
    <row r="873" spans="2:35" s="145" customFormat="1" ht="48" customHeight="1" x14ac:dyDescent="0.25">
      <c r="B873" s="105" t="s">
        <v>2249</v>
      </c>
      <c r="C873" s="224" t="s">
        <v>2</v>
      </c>
      <c r="D873" s="83" t="s">
        <v>1375</v>
      </c>
      <c r="E873" s="83" t="s">
        <v>1376</v>
      </c>
      <c r="F873" s="83" t="s">
        <v>1376</v>
      </c>
      <c r="G873" s="83" t="s">
        <v>2265</v>
      </c>
      <c r="H873" s="56" t="s">
        <v>3</v>
      </c>
      <c r="I873" s="56">
        <v>100</v>
      </c>
      <c r="J873" s="56" t="s">
        <v>1020</v>
      </c>
      <c r="K873" s="56" t="s">
        <v>338</v>
      </c>
      <c r="L873" s="56"/>
      <c r="M873" s="292" t="s">
        <v>2251</v>
      </c>
      <c r="N873" s="56" t="s">
        <v>1314</v>
      </c>
      <c r="O873" s="302"/>
      <c r="P873" s="302"/>
      <c r="Q873" s="278">
        <v>0</v>
      </c>
      <c r="R873" s="278">
        <v>0</v>
      </c>
      <c r="S873" s="278">
        <v>0</v>
      </c>
      <c r="T873" s="278">
        <v>0</v>
      </c>
      <c r="U873" s="302"/>
      <c r="V873" s="192"/>
      <c r="W873" s="60">
        <v>0</v>
      </c>
      <c r="X873" s="192">
        <f t="shared" ref="X873:X879" si="181">W873*1.12</f>
        <v>0</v>
      </c>
      <c r="Y873" s="86"/>
      <c r="Z873" s="135">
        <v>2015</v>
      </c>
      <c r="AA873" s="135" t="s">
        <v>992</v>
      </c>
    </row>
    <row r="874" spans="2:35" s="145" customFormat="1" ht="48" customHeight="1" x14ac:dyDescent="0.25">
      <c r="B874" s="105" t="s">
        <v>2250</v>
      </c>
      <c r="C874" s="224" t="s">
        <v>2</v>
      </c>
      <c r="D874" s="83" t="s">
        <v>547</v>
      </c>
      <c r="E874" s="83" t="s">
        <v>548</v>
      </c>
      <c r="F874" s="83" t="s">
        <v>548</v>
      </c>
      <c r="G874" s="83" t="s">
        <v>2266</v>
      </c>
      <c r="H874" s="56" t="s">
        <v>3</v>
      </c>
      <c r="I874" s="56">
        <v>100</v>
      </c>
      <c r="J874" s="56" t="s">
        <v>1012</v>
      </c>
      <c r="K874" s="56" t="s">
        <v>338</v>
      </c>
      <c r="L874" s="56"/>
      <c r="M874" s="292" t="s">
        <v>2251</v>
      </c>
      <c r="N874" s="56" t="s">
        <v>1314</v>
      </c>
      <c r="O874" s="302"/>
      <c r="P874" s="302"/>
      <c r="Q874" s="278">
        <v>0</v>
      </c>
      <c r="R874" s="278">
        <v>0</v>
      </c>
      <c r="S874" s="278">
        <v>0</v>
      </c>
      <c r="T874" s="278">
        <v>0</v>
      </c>
      <c r="U874" s="302"/>
      <c r="V874" s="192"/>
      <c r="W874" s="60">
        <v>0</v>
      </c>
      <c r="X874" s="192">
        <f t="shared" ref="X874:X875" si="182">W874*1.12</f>
        <v>0</v>
      </c>
      <c r="Y874" s="86"/>
      <c r="Z874" s="135">
        <v>2015</v>
      </c>
      <c r="AA874" s="135" t="s">
        <v>2364</v>
      </c>
    </row>
    <row r="875" spans="2:35" s="145" customFormat="1" ht="48" customHeight="1" x14ac:dyDescent="0.25">
      <c r="B875" s="105" t="s">
        <v>2363</v>
      </c>
      <c r="C875" s="224" t="s">
        <v>2</v>
      </c>
      <c r="D875" s="83" t="s">
        <v>547</v>
      </c>
      <c r="E875" s="83" t="s">
        <v>548</v>
      </c>
      <c r="F875" s="83" t="s">
        <v>548</v>
      </c>
      <c r="G875" s="83" t="s">
        <v>2266</v>
      </c>
      <c r="H875" s="56" t="s">
        <v>3</v>
      </c>
      <c r="I875" s="56">
        <v>100</v>
      </c>
      <c r="J875" s="56" t="s">
        <v>1239</v>
      </c>
      <c r="K875" s="56" t="s">
        <v>338</v>
      </c>
      <c r="L875" s="56"/>
      <c r="M875" s="292" t="s">
        <v>2251</v>
      </c>
      <c r="N875" s="56" t="s">
        <v>1314</v>
      </c>
      <c r="O875" s="302"/>
      <c r="P875" s="302"/>
      <c r="Q875" s="278">
        <v>0</v>
      </c>
      <c r="R875" s="278">
        <v>0</v>
      </c>
      <c r="S875" s="278">
        <v>0</v>
      </c>
      <c r="T875" s="278">
        <v>0</v>
      </c>
      <c r="U875" s="302"/>
      <c r="V875" s="192"/>
      <c r="W875" s="60">
        <v>0</v>
      </c>
      <c r="X875" s="192">
        <f t="shared" si="182"/>
        <v>0</v>
      </c>
      <c r="Y875" s="86"/>
      <c r="Z875" s="135">
        <v>2015</v>
      </c>
      <c r="AA875" s="135" t="s">
        <v>2378</v>
      </c>
    </row>
    <row r="876" spans="2:35" s="145" customFormat="1" ht="48" customHeight="1" x14ac:dyDescent="0.25">
      <c r="B876" s="105" t="s">
        <v>2377</v>
      </c>
      <c r="C876" s="224" t="s">
        <v>2</v>
      </c>
      <c r="D876" s="83" t="s">
        <v>547</v>
      </c>
      <c r="E876" s="83" t="s">
        <v>548</v>
      </c>
      <c r="F876" s="83" t="s">
        <v>548</v>
      </c>
      <c r="G876" s="83" t="s">
        <v>2266</v>
      </c>
      <c r="H876" s="56" t="s">
        <v>3</v>
      </c>
      <c r="I876" s="56">
        <v>100</v>
      </c>
      <c r="J876" s="56" t="s">
        <v>1239</v>
      </c>
      <c r="K876" s="56" t="s">
        <v>338</v>
      </c>
      <c r="L876" s="56"/>
      <c r="M876" s="292" t="s">
        <v>2251</v>
      </c>
      <c r="N876" s="56" t="s">
        <v>1314</v>
      </c>
      <c r="O876" s="302"/>
      <c r="P876" s="302"/>
      <c r="Q876" s="278">
        <v>0</v>
      </c>
      <c r="R876" s="278">
        <v>0</v>
      </c>
      <c r="S876" s="278">
        <v>0</v>
      </c>
      <c r="T876" s="278">
        <v>0</v>
      </c>
      <c r="U876" s="302"/>
      <c r="V876" s="192"/>
      <c r="W876" s="60">
        <v>0</v>
      </c>
      <c r="X876" s="192">
        <f>W876*1.12</f>
        <v>0</v>
      </c>
      <c r="Y876" s="86"/>
      <c r="Z876" s="135">
        <v>2015</v>
      </c>
      <c r="AA876" s="135" t="s">
        <v>992</v>
      </c>
    </row>
    <row r="877" spans="2:35" s="145" customFormat="1" ht="48" customHeight="1" x14ac:dyDescent="0.25">
      <c r="B877" s="105" t="s">
        <v>2252</v>
      </c>
      <c r="C877" s="224" t="s">
        <v>2</v>
      </c>
      <c r="D877" s="83" t="s">
        <v>741</v>
      </c>
      <c r="E877" s="83" t="s">
        <v>742</v>
      </c>
      <c r="F877" s="83" t="s">
        <v>742</v>
      </c>
      <c r="G877" s="83" t="s">
        <v>2254</v>
      </c>
      <c r="H877" s="56" t="s">
        <v>95</v>
      </c>
      <c r="I877" s="56">
        <v>0</v>
      </c>
      <c r="J877" s="56" t="s">
        <v>1020</v>
      </c>
      <c r="K877" s="56" t="s">
        <v>483</v>
      </c>
      <c r="L877" s="56"/>
      <c r="M877" s="292" t="s">
        <v>484</v>
      </c>
      <c r="N877" s="56" t="s">
        <v>1314</v>
      </c>
      <c r="O877" s="302"/>
      <c r="P877" s="302"/>
      <c r="Q877" s="278">
        <v>755325</v>
      </c>
      <c r="R877" s="278">
        <v>1007100</v>
      </c>
      <c r="S877" s="278"/>
      <c r="T877" s="278"/>
      <c r="U877" s="302"/>
      <c r="V877" s="192"/>
      <c r="W877" s="60">
        <v>1762425</v>
      </c>
      <c r="X877" s="192">
        <f t="shared" si="181"/>
        <v>1973916.0000000002</v>
      </c>
      <c r="Y877" s="86"/>
      <c r="Z877" s="135">
        <v>2015</v>
      </c>
      <c r="AA877" s="279"/>
    </row>
    <row r="878" spans="2:35" s="145" customFormat="1" ht="48" customHeight="1" x14ac:dyDescent="0.25">
      <c r="B878" s="105" t="s">
        <v>2253</v>
      </c>
      <c r="C878" s="224" t="s">
        <v>2</v>
      </c>
      <c r="D878" s="83" t="s">
        <v>741</v>
      </c>
      <c r="E878" s="83" t="s">
        <v>742</v>
      </c>
      <c r="F878" s="83" t="s">
        <v>742</v>
      </c>
      <c r="G878" s="83" t="s">
        <v>2255</v>
      </c>
      <c r="H878" s="56" t="s">
        <v>95</v>
      </c>
      <c r="I878" s="56">
        <v>0</v>
      </c>
      <c r="J878" s="56" t="s">
        <v>1020</v>
      </c>
      <c r="K878" s="56" t="s">
        <v>483</v>
      </c>
      <c r="L878" s="56"/>
      <c r="M878" s="292" t="s">
        <v>484</v>
      </c>
      <c r="N878" s="56" t="s">
        <v>1314</v>
      </c>
      <c r="O878" s="302"/>
      <c r="P878" s="302"/>
      <c r="Q878" s="278">
        <v>10071000</v>
      </c>
      <c r="R878" s="278">
        <v>13428000</v>
      </c>
      <c r="S878" s="278"/>
      <c r="T878" s="278"/>
      <c r="U878" s="302"/>
      <c r="V878" s="192"/>
      <c r="W878" s="60">
        <v>23499000</v>
      </c>
      <c r="X878" s="192">
        <f t="shared" si="181"/>
        <v>26318880.000000004</v>
      </c>
      <c r="Y878" s="86"/>
      <c r="Z878" s="135">
        <v>2015</v>
      </c>
      <c r="AA878" s="279"/>
    </row>
    <row r="879" spans="2:35" s="145" customFormat="1" ht="48" customHeight="1" x14ac:dyDescent="0.25">
      <c r="B879" s="105" t="s">
        <v>2261</v>
      </c>
      <c r="C879" s="224" t="s">
        <v>2</v>
      </c>
      <c r="D879" s="83" t="s">
        <v>678</v>
      </c>
      <c r="E879" s="83" t="s">
        <v>679</v>
      </c>
      <c r="F879" s="83" t="s">
        <v>680</v>
      </c>
      <c r="G879" s="83" t="s">
        <v>2262</v>
      </c>
      <c r="H879" s="56" t="s">
        <v>95</v>
      </c>
      <c r="I879" s="56">
        <v>0</v>
      </c>
      <c r="J879" s="56" t="s">
        <v>1020</v>
      </c>
      <c r="K879" s="56" t="s">
        <v>1085</v>
      </c>
      <c r="L879" s="56"/>
      <c r="M879" s="292" t="s">
        <v>484</v>
      </c>
      <c r="N879" s="56" t="s">
        <v>1314</v>
      </c>
      <c r="O879" s="302"/>
      <c r="P879" s="302"/>
      <c r="Q879" s="278">
        <v>0</v>
      </c>
      <c r="R879" s="278">
        <v>0</v>
      </c>
      <c r="S879" s="278"/>
      <c r="T879" s="278"/>
      <c r="U879" s="302"/>
      <c r="V879" s="192"/>
      <c r="W879" s="60">
        <v>0</v>
      </c>
      <c r="X879" s="192">
        <f t="shared" si="181"/>
        <v>0</v>
      </c>
      <c r="Y879" s="86"/>
      <c r="Z879" s="135">
        <v>2015</v>
      </c>
      <c r="AA879" s="135" t="s">
        <v>992</v>
      </c>
    </row>
    <row r="880" spans="2:35" s="145" customFormat="1" ht="48" customHeight="1" x14ac:dyDescent="0.25">
      <c r="B880" s="105" t="s">
        <v>2263</v>
      </c>
      <c r="C880" s="224" t="s">
        <v>2</v>
      </c>
      <c r="D880" s="187" t="s">
        <v>537</v>
      </c>
      <c r="E880" s="187" t="s">
        <v>538</v>
      </c>
      <c r="F880" s="187" t="s">
        <v>538</v>
      </c>
      <c r="G880" s="373" t="s">
        <v>2264</v>
      </c>
      <c r="H880" s="126" t="s">
        <v>3</v>
      </c>
      <c r="I880" s="126">
        <v>100</v>
      </c>
      <c r="J880" s="205" t="s">
        <v>1020</v>
      </c>
      <c r="K880" s="293" t="s">
        <v>1085</v>
      </c>
      <c r="L880" s="187"/>
      <c r="M880" s="187" t="s">
        <v>1766</v>
      </c>
      <c r="N880" s="187" t="s">
        <v>1314</v>
      </c>
      <c r="O880" s="242"/>
      <c r="P880" s="302"/>
      <c r="Q880" s="302">
        <v>1658035.74</v>
      </c>
      <c r="R880" s="302">
        <v>3316071.48</v>
      </c>
      <c r="S880" s="302">
        <v>3316071.48</v>
      </c>
      <c r="T880" s="228"/>
      <c r="U880" s="228"/>
      <c r="V880" s="126"/>
      <c r="W880" s="60">
        <v>8290178.6999999993</v>
      </c>
      <c r="X880" s="192">
        <f t="shared" ref="X880:X886" si="183">W880*1.12</f>
        <v>9285000.1439999994</v>
      </c>
      <c r="Y880" s="143"/>
      <c r="Z880" s="86">
        <v>2015</v>
      </c>
      <c r="AA880" s="275" t="s">
        <v>753</v>
      </c>
    </row>
    <row r="881" spans="2:27" s="145" customFormat="1" ht="48" customHeight="1" x14ac:dyDescent="0.25">
      <c r="B881" s="105" t="s">
        <v>2270</v>
      </c>
      <c r="C881" s="224" t="s">
        <v>2</v>
      </c>
      <c r="D881" s="105" t="s">
        <v>293</v>
      </c>
      <c r="E881" s="105" t="s">
        <v>294</v>
      </c>
      <c r="F881" s="105" t="s">
        <v>294</v>
      </c>
      <c r="G881" s="105" t="s">
        <v>2271</v>
      </c>
      <c r="H881" s="56" t="s">
        <v>95</v>
      </c>
      <c r="I881" s="215">
        <v>0</v>
      </c>
      <c r="J881" s="56" t="s">
        <v>1020</v>
      </c>
      <c r="K881" s="108" t="s">
        <v>442</v>
      </c>
      <c r="L881" s="187"/>
      <c r="M881" s="292" t="s">
        <v>1117</v>
      </c>
      <c r="N881" s="187" t="s">
        <v>1314</v>
      </c>
      <c r="O881" s="372"/>
      <c r="P881" s="227"/>
      <c r="Q881" s="227">
        <v>130907403</v>
      </c>
      <c r="R881" s="227">
        <v>238013460</v>
      </c>
      <c r="S881" s="317"/>
      <c r="T881" s="317"/>
      <c r="U881" s="317"/>
      <c r="V881" s="317"/>
      <c r="W881" s="60">
        <f>P881+Q881+R881</f>
        <v>368920863</v>
      </c>
      <c r="X881" s="192">
        <f t="shared" si="183"/>
        <v>413191366.56000006</v>
      </c>
      <c r="Y881" s="143"/>
      <c r="Z881" s="86">
        <v>2015</v>
      </c>
      <c r="AA881" s="362"/>
    </row>
    <row r="882" spans="2:27" s="145" customFormat="1" ht="48" customHeight="1" x14ac:dyDescent="0.25">
      <c r="B882" s="105" t="s">
        <v>2272</v>
      </c>
      <c r="C882" s="224" t="s">
        <v>2</v>
      </c>
      <c r="D882" s="187" t="s">
        <v>932</v>
      </c>
      <c r="E882" s="187" t="s">
        <v>411</v>
      </c>
      <c r="F882" s="187" t="s">
        <v>411</v>
      </c>
      <c r="G882" s="373" t="s">
        <v>2274</v>
      </c>
      <c r="H882" s="126" t="s">
        <v>95</v>
      </c>
      <c r="I882" s="126">
        <v>0</v>
      </c>
      <c r="J882" s="205" t="s">
        <v>1014</v>
      </c>
      <c r="K882" s="293" t="s">
        <v>125</v>
      </c>
      <c r="L882" s="187"/>
      <c r="M882" s="187" t="s">
        <v>1117</v>
      </c>
      <c r="N882" s="187" t="s">
        <v>1314</v>
      </c>
      <c r="O882" s="242"/>
      <c r="P882" s="302"/>
      <c r="Q882" s="302">
        <v>6260506.333333334</v>
      </c>
      <c r="R882" s="302">
        <v>12521012.666666668</v>
      </c>
      <c r="S882" s="302"/>
      <c r="T882" s="228"/>
      <c r="U882" s="228"/>
      <c r="V882" s="126"/>
      <c r="W882" s="60">
        <v>18781519</v>
      </c>
      <c r="X882" s="192">
        <f t="shared" si="183"/>
        <v>21035301.280000001</v>
      </c>
      <c r="Y882" s="143"/>
      <c r="Z882" s="86">
        <v>2015</v>
      </c>
      <c r="AA882" s="275"/>
    </row>
    <row r="883" spans="2:27" s="145" customFormat="1" ht="48" customHeight="1" x14ac:dyDescent="0.25">
      <c r="B883" s="105" t="s">
        <v>2273</v>
      </c>
      <c r="C883" s="224" t="s">
        <v>2</v>
      </c>
      <c r="D883" s="105" t="s">
        <v>976</v>
      </c>
      <c r="E883" s="105" t="s">
        <v>977</v>
      </c>
      <c r="F883" s="105" t="s">
        <v>978</v>
      </c>
      <c r="G883" s="105" t="s">
        <v>2592</v>
      </c>
      <c r="H883" s="56" t="s">
        <v>95</v>
      </c>
      <c r="I883" s="215">
        <v>0</v>
      </c>
      <c r="J883" s="205" t="s">
        <v>1014</v>
      </c>
      <c r="K883" s="108" t="s">
        <v>125</v>
      </c>
      <c r="L883" s="187"/>
      <c r="M883" s="292" t="s">
        <v>1117</v>
      </c>
      <c r="N883" s="187" t="s">
        <v>1314</v>
      </c>
      <c r="O883" s="372"/>
      <c r="P883" s="227"/>
      <c r="Q883" s="302">
        <v>3609250</v>
      </c>
      <c r="R883" s="302">
        <v>7218500</v>
      </c>
      <c r="S883" s="302">
        <v>3609250</v>
      </c>
      <c r="T883" s="317"/>
      <c r="U883" s="317"/>
      <c r="V883" s="317"/>
      <c r="W883" s="60">
        <v>14437000</v>
      </c>
      <c r="X883" s="192">
        <f t="shared" si="183"/>
        <v>16169440.000000002</v>
      </c>
      <c r="Y883" s="143"/>
      <c r="Z883" s="86">
        <v>2015</v>
      </c>
      <c r="AA883" s="362"/>
    </row>
    <row r="884" spans="2:27" s="145" customFormat="1" ht="48" customHeight="1" x14ac:dyDescent="0.25">
      <c r="B884" s="105" t="s">
        <v>2275</v>
      </c>
      <c r="C884" s="224" t="s">
        <v>2</v>
      </c>
      <c r="D884" s="187" t="s">
        <v>721</v>
      </c>
      <c r="E884" s="187" t="s">
        <v>1067</v>
      </c>
      <c r="F884" s="187" t="s">
        <v>1068</v>
      </c>
      <c r="G884" s="373" t="s">
        <v>2277</v>
      </c>
      <c r="H884" s="126" t="s">
        <v>95</v>
      </c>
      <c r="I884" s="126">
        <v>0</v>
      </c>
      <c r="J884" s="205" t="s">
        <v>1012</v>
      </c>
      <c r="K884" s="293" t="s">
        <v>1085</v>
      </c>
      <c r="L884" s="187"/>
      <c r="M884" s="187" t="s">
        <v>484</v>
      </c>
      <c r="N884" s="187" t="s">
        <v>1314</v>
      </c>
      <c r="O884" s="242"/>
      <c r="P884" s="302"/>
      <c r="Q884" s="302">
        <v>42900</v>
      </c>
      <c r="R884" s="302">
        <v>87750</v>
      </c>
      <c r="S884" s="302">
        <v>42900</v>
      </c>
      <c r="T884" s="228"/>
      <c r="U884" s="228"/>
      <c r="V884" s="126"/>
      <c r="W884" s="60">
        <v>173550</v>
      </c>
      <c r="X884" s="192">
        <f t="shared" si="183"/>
        <v>194376.00000000003</v>
      </c>
      <c r="Y884" s="143"/>
      <c r="Z884" s="86">
        <v>2015</v>
      </c>
      <c r="AA884" s="275"/>
    </row>
    <row r="885" spans="2:27" s="145" customFormat="1" ht="48" customHeight="1" x14ac:dyDescent="0.25">
      <c r="B885" s="105" t="s">
        <v>2276</v>
      </c>
      <c r="C885" s="224" t="s">
        <v>2</v>
      </c>
      <c r="D885" s="105" t="s">
        <v>721</v>
      </c>
      <c r="E885" s="105" t="s">
        <v>1067</v>
      </c>
      <c r="F885" s="105" t="s">
        <v>1068</v>
      </c>
      <c r="G885" s="105" t="s">
        <v>2278</v>
      </c>
      <c r="H885" s="56" t="s">
        <v>95</v>
      </c>
      <c r="I885" s="215">
        <v>0</v>
      </c>
      <c r="J885" s="56" t="s">
        <v>1012</v>
      </c>
      <c r="K885" s="108" t="s">
        <v>1085</v>
      </c>
      <c r="L885" s="187"/>
      <c r="M885" s="292" t="s">
        <v>484</v>
      </c>
      <c r="N885" s="187" t="s">
        <v>1314</v>
      </c>
      <c r="O885" s="372"/>
      <c r="P885" s="227"/>
      <c r="Q885" s="302">
        <v>48250</v>
      </c>
      <c r="R885" s="302">
        <v>96500</v>
      </c>
      <c r="S885" s="302">
        <v>48250</v>
      </c>
      <c r="T885" s="317"/>
      <c r="U885" s="317"/>
      <c r="V885" s="317"/>
      <c r="W885" s="60">
        <v>193000</v>
      </c>
      <c r="X885" s="192">
        <f t="shared" si="183"/>
        <v>216160.00000000003</v>
      </c>
      <c r="Y885" s="143"/>
      <c r="Z885" s="86">
        <v>2015</v>
      </c>
      <c r="AA885" s="362"/>
    </row>
    <row r="886" spans="2:27" s="145" customFormat="1" ht="48" customHeight="1" x14ac:dyDescent="0.25">
      <c r="B886" s="105" t="s">
        <v>2279</v>
      </c>
      <c r="C886" s="224" t="s">
        <v>2</v>
      </c>
      <c r="D886" s="105" t="s">
        <v>487</v>
      </c>
      <c r="E886" s="105" t="s">
        <v>1283</v>
      </c>
      <c r="F886" s="105" t="s">
        <v>1284</v>
      </c>
      <c r="G886" s="105" t="s">
        <v>2281</v>
      </c>
      <c r="H886" s="56" t="s">
        <v>95</v>
      </c>
      <c r="I886" s="215">
        <v>0</v>
      </c>
      <c r="J886" s="56" t="s">
        <v>1020</v>
      </c>
      <c r="K886" s="108" t="s">
        <v>2283</v>
      </c>
      <c r="L886" s="187"/>
      <c r="M886" s="187" t="s">
        <v>484</v>
      </c>
      <c r="N886" s="187" t="s">
        <v>1314</v>
      </c>
      <c r="O886" s="372"/>
      <c r="P886" s="227"/>
      <c r="Q886" s="302">
        <v>1119392355.312</v>
      </c>
      <c r="R886" s="302">
        <v>2238784710.6240001</v>
      </c>
      <c r="S886" s="302">
        <v>2238784710.6240001</v>
      </c>
      <c r="T886" s="317"/>
      <c r="U886" s="317"/>
      <c r="V886" s="317"/>
      <c r="W886" s="60">
        <v>5596961776.5599995</v>
      </c>
      <c r="X886" s="192">
        <f t="shared" si="183"/>
        <v>6268597189.7472</v>
      </c>
      <c r="Y886" s="143"/>
      <c r="Z886" s="86">
        <v>2015</v>
      </c>
      <c r="AA886" s="362"/>
    </row>
    <row r="887" spans="2:27" s="145" customFormat="1" ht="48" customHeight="1" x14ac:dyDescent="0.25">
      <c r="B887" s="105" t="s">
        <v>2280</v>
      </c>
      <c r="C887" s="224" t="s">
        <v>2</v>
      </c>
      <c r="D887" s="187" t="s">
        <v>487</v>
      </c>
      <c r="E887" s="187" t="s">
        <v>1283</v>
      </c>
      <c r="F887" s="187" t="s">
        <v>1284</v>
      </c>
      <c r="G887" s="373" t="s">
        <v>2282</v>
      </c>
      <c r="H887" s="126" t="s">
        <v>95</v>
      </c>
      <c r="I887" s="126">
        <v>0</v>
      </c>
      <c r="J887" s="205" t="s">
        <v>1012</v>
      </c>
      <c r="K887" s="293" t="s">
        <v>2283</v>
      </c>
      <c r="L887" s="187"/>
      <c r="M887" s="187" t="s">
        <v>484</v>
      </c>
      <c r="N887" s="187" t="s">
        <v>1314</v>
      </c>
      <c r="O887" s="242"/>
      <c r="P887" s="302"/>
      <c r="Q887" s="302">
        <v>100980000</v>
      </c>
      <c r="R887" s="302">
        <v>201960000</v>
      </c>
      <c r="S887" s="302">
        <v>201960000</v>
      </c>
      <c r="T887" s="228"/>
      <c r="U887" s="228"/>
      <c r="V887" s="126"/>
      <c r="W887" s="60">
        <v>504900000</v>
      </c>
      <c r="X887" s="192">
        <f t="shared" ref="X887" si="184">W887*1.12</f>
        <v>565488000</v>
      </c>
      <c r="Y887" s="143"/>
      <c r="Z887" s="86">
        <v>2015</v>
      </c>
      <c r="AA887" s="275"/>
    </row>
    <row r="888" spans="2:27" s="145" customFormat="1" ht="48" customHeight="1" x14ac:dyDescent="0.25">
      <c r="B888" s="105" t="s">
        <v>2287</v>
      </c>
      <c r="C888" s="224" t="s">
        <v>2</v>
      </c>
      <c r="D888" s="187" t="s">
        <v>976</v>
      </c>
      <c r="E888" s="187" t="s">
        <v>977</v>
      </c>
      <c r="F888" s="187" t="s">
        <v>978</v>
      </c>
      <c r="G888" s="373" t="s">
        <v>2288</v>
      </c>
      <c r="H888" s="126" t="s">
        <v>95</v>
      </c>
      <c r="I888" s="126">
        <v>0</v>
      </c>
      <c r="J888" s="205" t="s">
        <v>1012</v>
      </c>
      <c r="K888" s="293" t="s">
        <v>2289</v>
      </c>
      <c r="L888" s="187"/>
      <c r="M888" s="187" t="s">
        <v>484</v>
      </c>
      <c r="N888" s="187" t="s">
        <v>1314</v>
      </c>
      <c r="O888" s="242"/>
      <c r="P888" s="302"/>
      <c r="Q888" s="302">
        <v>87000</v>
      </c>
      <c r="R888" s="302">
        <v>100000</v>
      </c>
      <c r="S888" s="302"/>
      <c r="T888" s="228"/>
      <c r="U888" s="228"/>
      <c r="V888" s="126"/>
      <c r="W888" s="60">
        <v>187000</v>
      </c>
      <c r="X888" s="192">
        <f t="shared" ref="X888:X891" si="185">W888*1.12</f>
        <v>209440.00000000003</v>
      </c>
      <c r="Y888" s="143"/>
      <c r="Z888" s="86">
        <v>2015</v>
      </c>
      <c r="AA888" s="275"/>
    </row>
    <row r="889" spans="2:27" s="145" customFormat="1" ht="48" customHeight="1" x14ac:dyDescent="0.25">
      <c r="B889" s="105" t="s">
        <v>2290</v>
      </c>
      <c r="C889" s="224" t="s">
        <v>2</v>
      </c>
      <c r="D889" s="187" t="s">
        <v>2291</v>
      </c>
      <c r="E889" s="187" t="s">
        <v>2292</v>
      </c>
      <c r="F889" s="187" t="s">
        <v>2293</v>
      </c>
      <c r="G889" s="373" t="s">
        <v>2294</v>
      </c>
      <c r="H889" s="126" t="s">
        <v>95</v>
      </c>
      <c r="I889" s="126">
        <v>0</v>
      </c>
      <c r="J889" s="205" t="s">
        <v>1012</v>
      </c>
      <c r="K889" s="293" t="s">
        <v>2295</v>
      </c>
      <c r="L889" s="187"/>
      <c r="M889" s="187" t="s">
        <v>331</v>
      </c>
      <c r="N889" s="187" t="s">
        <v>1314</v>
      </c>
      <c r="O889" s="242"/>
      <c r="P889" s="302"/>
      <c r="Q889" s="302">
        <v>3440000</v>
      </c>
      <c r="R889" s="302">
        <v>7200000</v>
      </c>
      <c r="S889" s="302">
        <v>7200000</v>
      </c>
      <c r="T889" s="228">
        <v>7200000</v>
      </c>
      <c r="U889" s="228">
        <v>7200000</v>
      </c>
      <c r="V889" s="126"/>
      <c r="W889" s="60">
        <v>32240000</v>
      </c>
      <c r="X889" s="192">
        <f t="shared" si="185"/>
        <v>36108800</v>
      </c>
      <c r="Y889" s="143"/>
      <c r="Z889" s="86">
        <v>2015</v>
      </c>
      <c r="AA889" s="275"/>
    </row>
    <row r="890" spans="2:27" s="145" customFormat="1" ht="48" customHeight="1" x14ac:dyDescent="0.25">
      <c r="B890" s="105" t="s">
        <v>2296</v>
      </c>
      <c r="C890" s="224" t="s">
        <v>2</v>
      </c>
      <c r="D890" s="187" t="s">
        <v>531</v>
      </c>
      <c r="E890" s="187" t="s">
        <v>532</v>
      </c>
      <c r="F890" s="187" t="s">
        <v>980</v>
      </c>
      <c r="G890" s="373" t="s">
        <v>2297</v>
      </c>
      <c r="H890" s="126" t="s">
        <v>95</v>
      </c>
      <c r="I890" s="126">
        <v>0</v>
      </c>
      <c r="J890" s="205" t="s">
        <v>1012</v>
      </c>
      <c r="K890" s="293" t="s">
        <v>1834</v>
      </c>
      <c r="L890" s="187"/>
      <c r="M890" s="187" t="s">
        <v>2298</v>
      </c>
      <c r="N890" s="187" t="s">
        <v>1314</v>
      </c>
      <c r="O890" s="242"/>
      <c r="P890" s="302"/>
      <c r="Q890" s="302">
        <v>482143</v>
      </c>
      <c r="R890" s="302">
        <v>964300</v>
      </c>
      <c r="S890" s="302">
        <v>964300</v>
      </c>
      <c r="T890" s="228">
        <v>482143</v>
      </c>
      <c r="U890" s="228"/>
      <c r="V890" s="126"/>
      <c r="W890" s="60">
        <v>2892886</v>
      </c>
      <c r="X890" s="192">
        <f t="shared" si="185"/>
        <v>3240032.3200000003</v>
      </c>
      <c r="Y890" s="143"/>
      <c r="Z890" s="86">
        <v>2015</v>
      </c>
      <c r="AA890" s="275"/>
    </row>
    <row r="891" spans="2:27" s="145" customFormat="1" ht="48" customHeight="1" x14ac:dyDescent="0.25">
      <c r="B891" s="105" t="s">
        <v>2299</v>
      </c>
      <c r="C891" s="224" t="s">
        <v>2</v>
      </c>
      <c r="D891" s="187" t="s">
        <v>452</v>
      </c>
      <c r="E891" s="187" t="s">
        <v>453</v>
      </c>
      <c r="F891" s="187" t="s">
        <v>453</v>
      </c>
      <c r="G891" s="373" t="s">
        <v>2525</v>
      </c>
      <c r="H891" s="126" t="s">
        <v>95</v>
      </c>
      <c r="I891" s="126">
        <v>0</v>
      </c>
      <c r="J891" s="205" t="s">
        <v>1014</v>
      </c>
      <c r="K891" s="293" t="s">
        <v>2300</v>
      </c>
      <c r="L891" s="187"/>
      <c r="M891" s="187" t="s">
        <v>2298</v>
      </c>
      <c r="N891" s="187" t="s">
        <v>1314</v>
      </c>
      <c r="O891" s="242"/>
      <c r="P891" s="302"/>
      <c r="Q891" s="302">
        <v>436666.66666666669</v>
      </c>
      <c r="R891" s="302">
        <v>873333.33333333337</v>
      </c>
      <c r="S891" s="302"/>
      <c r="T891" s="228"/>
      <c r="U891" s="228"/>
      <c r="V891" s="126"/>
      <c r="W891" s="60">
        <v>1310000</v>
      </c>
      <c r="X891" s="192">
        <f t="shared" si="185"/>
        <v>1467200.0000000002</v>
      </c>
      <c r="Y891" s="143"/>
      <c r="Z891" s="86">
        <v>2015</v>
      </c>
      <c r="AA891" s="275"/>
    </row>
    <row r="892" spans="2:27" s="145" customFormat="1" ht="48" customHeight="1" x14ac:dyDescent="0.25">
      <c r="B892" s="105" t="s">
        <v>2301</v>
      </c>
      <c r="C892" s="224" t="s">
        <v>2</v>
      </c>
      <c r="D892" s="187" t="s">
        <v>1123</v>
      </c>
      <c r="E892" s="187" t="s">
        <v>1124</v>
      </c>
      <c r="F892" s="187" t="s">
        <v>1124</v>
      </c>
      <c r="G892" s="373" t="s">
        <v>2302</v>
      </c>
      <c r="H892" s="126" t="s">
        <v>95</v>
      </c>
      <c r="I892" s="126">
        <v>0</v>
      </c>
      <c r="J892" s="205" t="s">
        <v>1013</v>
      </c>
      <c r="K892" s="293" t="s">
        <v>2303</v>
      </c>
      <c r="L892" s="187"/>
      <c r="M892" s="187" t="s">
        <v>2298</v>
      </c>
      <c r="N892" s="187" t="s">
        <v>1314</v>
      </c>
      <c r="O892" s="242"/>
      <c r="P892" s="302"/>
      <c r="Q892" s="302">
        <v>233333.33333333334</v>
      </c>
      <c r="R892" s="302">
        <v>466666.66666666669</v>
      </c>
      <c r="S892" s="302"/>
      <c r="T892" s="228"/>
      <c r="U892" s="228"/>
      <c r="V892" s="126"/>
      <c r="W892" s="60">
        <v>700000</v>
      </c>
      <c r="X892" s="192">
        <f t="shared" ref="X892" si="186">W892*1.12</f>
        <v>784000.00000000012</v>
      </c>
      <c r="Y892" s="143"/>
      <c r="Z892" s="86">
        <v>2015</v>
      </c>
      <c r="AA892" s="275"/>
    </row>
    <row r="893" spans="2:27" s="145" customFormat="1" ht="48" customHeight="1" x14ac:dyDescent="0.25">
      <c r="B893" s="105" t="s">
        <v>2304</v>
      </c>
      <c r="C893" s="224" t="s">
        <v>2</v>
      </c>
      <c r="D893" s="187" t="s">
        <v>2305</v>
      </c>
      <c r="E893" s="187" t="s">
        <v>2306</v>
      </c>
      <c r="F893" s="187" t="s">
        <v>2307</v>
      </c>
      <c r="G893" s="373" t="s">
        <v>2307</v>
      </c>
      <c r="H893" s="126" t="s">
        <v>2308</v>
      </c>
      <c r="I893" s="126">
        <v>50</v>
      </c>
      <c r="J893" s="16" t="s">
        <v>116</v>
      </c>
      <c r="K893" s="293" t="s">
        <v>41</v>
      </c>
      <c r="L893" s="187"/>
      <c r="M893" s="187" t="s">
        <v>2298</v>
      </c>
      <c r="N893" s="187" t="s">
        <v>1314</v>
      </c>
      <c r="O893" s="242"/>
      <c r="P893" s="302"/>
      <c r="Q893" s="302">
        <v>1332000</v>
      </c>
      <c r="R893" s="302">
        <v>1700000</v>
      </c>
      <c r="S893" s="302">
        <v>1500000</v>
      </c>
      <c r="T893" s="228"/>
      <c r="U893" s="228"/>
      <c r="V893" s="126"/>
      <c r="W893" s="60">
        <v>4532000</v>
      </c>
      <c r="X893" s="192">
        <f t="shared" ref="X893:X897" si="187">W893*1.12</f>
        <v>5075840.0000000009</v>
      </c>
      <c r="Y893" s="143"/>
      <c r="Z893" s="86">
        <v>2015</v>
      </c>
      <c r="AA893" s="275"/>
    </row>
    <row r="894" spans="2:27" s="145" customFormat="1" ht="48" customHeight="1" x14ac:dyDescent="0.25">
      <c r="B894" s="105" t="s">
        <v>2311</v>
      </c>
      <c r="C894" s="224" t="s">
        <v>2</v>
      </c>
      <c r="D894" s="187" t="s">
        <v>1810</v>
      </c>
      <c r="E894" s="187" t="s">
        <v>1811</v>
      </c>
      <c r="F894" s="187" t="s">
        <v>1811</v>
      </c>
      <c r="G894" s="373" t="s">
        <v>2313</v>
      </c>
      <c r="H894" s="126" t="s">
        <v>95</v>
      </c>
      <c r="I894" s="126">
        <v>100</v>
      </c>
      <c r="J894" s="205" t="s">
        <v>1012</v>
      </c>
      <c r="K894" s="293" t="s">
        <v>2315</v>
      </c>
      <c r="L894" s="187"/>
      <c r="M894" s="187" t="s">
        <v>1117</v>
      </c>
      <c r="N894" s="187" t="s">
        <v>1314</v>
      </c>
      <c r="O894" s="242"/>
      <c r="P894" s="302"/>
      <c r="Q894" s="302">
        <v>166666.66666666666</v>
      </c>
      <c r="R894" s="302">
        <v>333333.33333333331</v>
      </c>
      <c r="S894" s="302"/>
      <c r="T894" s="228"/>
      <c r="U894" s="228"/>
      <c r="V894" s="126"/>
      <c r="W894" s="60">
        <v>500000</v>
      </c>
      <c r="X894" s="192">
        <f t="shared" si="187"/>
        <v>560000</v>
      </c>
      <c r="Y894" s="143"/>
      <c r="Z894" s="86">
        <v>2015</v>
      </c>
      <c r="AA894" s="275"/>
    </row>
    <row r="895" spans="2:27" s="145" customFormat="1" ht="48" customHeight="1" x14ac:dyDescent="0.25">
      <c r="B895" s="105" t="s">
        <v>2312</v>
      </c>
      <c r="C895" s="224" t="s">
        <v>2</v>
      </c>
      <c r="D895" s="187" t="s">
        <v>293</v>
      </c>
      <c r="E895" s="187" t="s">
        <v>294</v>
      </c>
      <c r="F895" s="187" t="s">
        <v>294</v>
      </c>
      <c r="G895" s="373" t="s">
        <v>2314</v>
      </c>
      <c r="H895" s="126" t="s">
        <v>95</v>
      </c>
      <c r="I895" s="126">
        <v>100</v>
      </c>
      <c r="J895" s="205" t="s">
        <v>1012</v>
      </c>
      <c r="K895" s="293" t="s">
        <v>2315</v>
      </c>
      <c r="L895" s="187"/>
      <c r="M895" s="187" t="s">
        <v>1117</v>
      </c>
      <c r="N895" s="187" t="s">
        <v>1314</v>
      </c>
      <c r="O895" s="242"/>
      <c r="P895" s="302"/>
      <c r="Q895" s="302">
        <v>166666.66666666666</v>
      </c>
      <c r="R895" s="302">
        <v>333333.33333333331</v>
      </c>
      <c r="S895" s="302"/>
      <c r="T895" s="228"/>
      <c r="U895" s="228"/>
      <c r="V895" s="126"/>
      <c r="W895" s="60">
        <v>500000</v>
      </c>
      <c r="X895" s="192">
        <f t="shared" si="187"/>
        <v>560000</v>
      </c>
      <c r="Y895" s="143"/>
      <c r="Z895" s="86">
        <v>2015</v>
      </c>
      <c r="AA895" s="275"/>
    </row>
    <row r="896" spans="2:27" s="145" customFormat="1" ht="48" customHeight="1" x14ac:dyDescent="0.25">
      <c r="B896" s="105" t="s">
        <v>2317</v>
      </c>
      <c r="C896" s="224" t="s">
        <v>2</v>
      </c>
      <c r="D896" s="187" t="s">
        <v>976</v>
      </c>
      <c r="E896" s="187" t="s">
        <v>977</v>
      </c>
      <c r="F896" s="187" t="s">
        <v>978</v>
      </c>
      <c r="G896" s="373" t="s">
        <v>2318</v>
      </c>
      <c r="H896" s="126" t="s">
        <v>95</v>
      </c>
      <c r="I896" s="126">
        <v>100</v>
      </c>
      <c r="J896" s="205" t="s">
        <v>1013</v>
      </c>
      <c r="K896" s="293" t="s">
        <v>1132</v>
      </c>
      <c r="L896" s="187"/>
      <c r="M896" s="187" t="s">
        <v>1117</v>
      </c>
      <c r="N896" s="187" t="s">
        <v>1314</v>
      </c>
      <c r="O896" s="242"/>
      <c r="P896" s="302"/>
      <c r="Q896" s="302">
        <v>200000</v>
      </c>
      <c r="R896" s="302">
        <v>400000</v>
      </c>
      <c r="S896" s="302"/>
      <c r="T896" s="228"/>
      <c r="U896" s="228"/>
      <c r="V896" s="126"/>
      <c r="W896" s="60">
        <v>600000</v>
      </c>
      <c r="X896" s="192">
        <f t="shared" si="187"/>
        <v>672000.00000000012</v>
      </c>
      <c r="Y896" s="143"/>
      <c r="Z896" s="86">
        <v>2015</v>
      </c>
      <c r="AA896" s="275"/>
    </row>
    <row r="897" spans="2:27" s="145" customFormat="1" ht="48" customHeight="1" x14ac:dyDescent="0.25">
      <c r="B897" s="105" t="s">
        <v>2319</v>
      </c>
      <c r="C897" s="224" t="s">
        <v>2</v>
      </c>
      <c r="D897" s="187" t="s">
        <v>932</v>
      </c>
      <c r="E897" s="187" t="s">
        <v>411</v>
      </c>
      <c r="F897" s="187" t="s">
        <v>411</v>
      </c>
      <c r="G897" s="373" t="s">
        <v>2320</v>
      </c>
      <c r="H897" s="126" t="s">
        <v>95</v>
      </c>
      <c r="I897" s="126">
        <v>0</v>
      </c>
      <c r="J897" s="205" t="s">
        <v>1013</v>
      </c>
      <c r="K897" s="293" t="s">
        <v>2207</v>
      </c>
      <c r="L897" s="187"/>
      <c r="M897" s="187" t="s">
        <v>1117</v>
      </c>
      <c r="N897" s="187" t="s">
        <v>1314</v>
      </c>
      <c r="O897" s="242"/>
      <c r="P897" s="302"/>
      <c r="Q897" s="302">
        <v>3559609.411764706</v>
      </c>
      <c r="R897" s="302">
        <v>8543062.5882352944</v>
      </c>
      <c r="S897" s="302"/>
      <c r="T897" s="228"/>
      <c r="U897" s="228"/>
      <c r="V897" s="126"/>
      <c r="W897" s="60">
        <v>12102672</v>
      </c>
      <c r="X897" s="192">
        <f t="shared" si="187"/>
        <v>13554992.640000001</v>
      </c>
      <c r="Y897" s="143"/>
      <c r="Z897" s="86">
        <v>2015</v>
      </c>
      <c r="AA897" s="275"/>
    </row>
    <row r="898" spans="2:27" s="145" customFormat="1" ht="48" customHeight="1" x14ac:dyDescent="0.25">
      <c r="B898" s="105" t="s">
        <v>2321</v>
      </c>
      <c r="C898" s="224" t="s">
        <v>2</v>
      </c>
      <c r="D898" s="187" t="s">
        <v>2326</v>
      </c>
      <c r="E898" s="187" t="s">
        <v>2322</v>
      </c>
      <c r="F898" s="187" t="s">
        <v>2323</v>
      </c>
      <c r="G898" s="373" t="s">
        <v>2324</v>
      </c>
      <c r="H898" s="126" t="s">
        <v>95</v>
      </c>
      <c r="I898" s="126">
        <v>0</v>
      </c>
      <c r="J898" s="205" t="s">
        <v>475</v>
      </c>
      <c r="K898" s="293" t="s">
        <v>2325</v>
      </c>
      <c r="L898" s="187"/>
      <c r="M898" s="187" t="s">
        <v>1117</v>
      </c>
      <c r="N898" s="187" t="s">
        <v>1314</v>
      </c>
      <c r="O898" s="242"/>
      <c r="P898" s="302"/>
      <c r="Q898" s="302">
        <v>30000</v>
      </c>
      <c r="R898" s="302">
        <v>40000</v>
      </c>
      <c r="S898" s="302"/>
      <c r="T898" s="228"/>
      <c r="U898" s="228"/>
      <c r="V898" s="126"/>
      <c r="W898" s="60">
        <v>70000</v>
      </c>
      <c r="X898" s="192">
        <f t="shared" ref="X898:X912" si="188">W898*1.12</f>
        <v>78400.000000000015</v>
      </c>
      <c r="Y898" s="143"/>
      <c r="Z898" s="86">
        <v>2015</v>
      </c>
      <c r="AA898" s="275"/>
    </row>
    <row r="899" spans="2:27" s="145" customFormat="1" ht="48" customHeight="1" x14ac:dyDescent="0.25">
      <c r="B899" s="105" t="s">
        <v>2327</v>
      </c>
      <c r="C899" s="224" t="s">
        <v>2</v>
      </c>
      <c r="D899" s="187" t="s">
        <v>293</v>
      </c>
      <c r="E899" s="187" t="s">
        <v>294</v>
      </c>
      <c r="F899" s="187" t="s">
        <v>294</v>
      </c>
      <c r="G899" s="373" t="s">
        <v>2328</v>
      </c>
      <c r="H899" s="126" t="s">
        <v>95</v>
      </c>
      <c r="I899" s="126">
        <v>0</v>
      </c>
      <c r="J899" s="205" t="s">
        <v>1014</v>
      </c>
      <c r="K899" s="293" t="s">
        <v>2224</v>
      </c>
      <c r="L899" s="187"/>
      <c r="M899" s="187" t="s">
        <v>1117</v>
      </c>
      <c r="N899" s="187" t="s">
        <v>1314</v>
      </c>
      <c r="O899" s="242"/>
      <c r="P899" s="302"/>
      <c r="Q899" s="302">
        <v>23543629.000000004</v>
      </c>
      <c r="R899" s="302">
        <v>47087258.000000007</v>
      </c>
      <c r="S899" s="302">
        <v>47087258.000000007</v>
      </c>
      <c r="T899" s="228">
        <v>23543629.000000004</v>
      </c>
      <c r="U899" s="228"/>
      <c r="V899" s="126"/>
      <c r="W899" s="60">
        <v>141261774.00000003</v>
      </c>
      <c r="X899" s="192">
        <f t="shared" si="188"/>
        <v>158213186.88000005</v>
      </c>
      <c r="Y899" s="143"/>
      <c r="Z899" s="86">
        <v>2015</v>
      </c>
      <c r="AA899" s="275"/>
    </row>
    <row r="900" spans="2:27" s="145" customFormat="1" ht="48" customHeight="1" x14ac:dyDescent="0.25">
      <c r="B900" s="105" t="s">
        <v>2329</v>
      </c>
      <c r="C900" s="224" t="s">
        <v>2</v>
      </c>
      <c r="D900" s="187" t="s">
        <v>976</v>
      </c>
      <c r="E900" s="187" t="s">
        <v>977</v>
      </c>
      <c r="F900" s="187" t="s">
        <v>978</v>
      </c>
      <c r="G900" s="373" t="s">
        <v>2288</v>
      </c>
      <c r="H900" s="126" t="s">
        <v>95</v>
      </c>
      <c r="I900" s="126">
        <v>0</v>
      </c>
      <c r="J900" s="205" t="s">
        <v>475</v>
      </c>
      <c r="K900" s="293" t="s">
        <v>2289</v>
      </c>
      <c r="L900" s="187"/>
      <c r="M900" s="187" t="s">
        <v>1117</v>
      </c>
      <c r="N900" s="187" t="s">
        <v>1314</v>
      </c>
      <c r="O900" s="242"/>
      <c r="P900" s="302"/>
      <c r="Q900" s="302">
        <v>87000</v>
      </c>
      <c r="R900" s="302">
        <v>100000</v>
      </c>
      <c r="S900" s="302"/>
      <c r="T900" s="228"/>
      <c r="U900" s="228"/>
      <c r="V900" s="126"/>
      <c r="W900" s="60">
        <v>187000</v>
      </c>
      <c r="X900" s="192">
        <f t="shared" si="188"/>
        <v>209440.00000000003</v>
      </c>
      <c r="Y900" s="143"/>
      <c r="Z900" s="86">
        <v>2015</v>
      </c>
      <c r="AA900" s="275"/>
    </row>
    <row r="901" spans="2:27" s="145" customFormat="1" ht="48" customHeight="1" x14ac:dyDescent="0.25">
      <c r="B901" s="105" t="s">
        <v>2331</v>
      </c>
      <c r="C901" s="224" t="s">
        <v>2</v>
      </c>
      <c r="D901" s="187" t="s">
        <v>323</v>
      </c>
      <c r="E901" s="187" t="s">
        <v>324</v>
      </c>
      <c r="F901" s="187" t="s">
        <v>325</v>
      </c>
      <c r="G901" s="373" t="s">
        <v>2333</v>
      </c>
      <c r="H901" s="126" t="s">
        <v>95</v>
      </c>
      <c r="I901" s="126">
        <v>0</v>
      </c>
      <c r="J901" s="16" t="s">
        <v>116</v>
      </c>
      <c r="K901" s="293" t="s">
        <v>2332</v>
      </c>
      <c r="L901" s="187"/>
      <c r="M901" s="187" t="s">
        <v>1117</v>
      </c>
      <c r="N901" s="187" t="s">
        <v>1314</v>
      </c>
      <c r="O901" s="242"/>
      <c r="P901" s="302"/>
      <c r="Q901" s="302">
        <v>726575</v>
      </c>
      <c r="R901" s="302">
        <v>1743780</v>
      </c>
      <c r="S901" s="302">
        <v>1017205</v>
      </c>
      <c r="T901" s="228"/>
      <c r="U901" s="228"/>
      <c r="V901" s="126"/>
      <c r="W901" s="60">
        <v>3487560</v>
      </c>
      <c r="X901" s="192">
        <f t="shared" si="188"/>
        <v>3906067.2</v>
      </c>
      <c r="Y901" s="143"/>
      <c r="Z901" s="86">
        <v>2015</v>
      </c>
      <c r="AA901" s="275"/>
    </row>
    <row r="902" spans="2:27" s="145" customFormat="1" ht="48" customHeight="1" x14ac:dyDescent="0.25">
      <c r="B902" s="105" t="s">
        <v>2334</v>
      </c>
      <c r="C902" s="224" t="s">
        <v>2</v>
      </c>
      <c r="D902" s="187" t="s">
        <v>976</v>
      </c>
      <c r="E902" s="187" t="s">
        <v>977</v>
      </c>
      <c r="F902" s="187" t="s">
        <v>978</v>
      </c>
      <c r="G902" s="373" t="s">
        <v>2335</v>
      </c>
      <c r="H902" s="126" t="s">
        <v>95</v>
      </c>
      <c r="I902" s="126">
        <v>0</v>
      </c>
      <c r="J902" s="205" t="s">
        <v>1013</v>
      </c>
      <c r="K902" s="293" t="s">
        <v>2336</v>
      </c>
      <c r="L902" s="187"/>
      <c r="M902" s="187" t="s">
        <v>1117</v>
      </c>
      <c r="N902" s="187" t="s">
        <v>1314</v>
      </c>
      <c r="O902" s="242"/>
      <c r="P902" s="302"/>
      <c r="Q902" s="302">
        <v>88235.294117647063</v>
      </c>
      <c r="R902" s="302">
        <v>211764.70588235295</v>
      </c>
      <c r="S902" s="302"/>
      <c r="T902" s="228"/>
      <c r="U902" s="228"/>
      <c r="V902" s="126"/>
      <c r="W902" s="60">
        <v>300000</v>
      </c>
      <c r="X902" s="192">
        <f t="shared" si="188"/>
        <v>336000.00000000006</v>
      </c>
      <c r="Y902" s="143"/>
      <c r="Z902" s="86">
        <v>2015</v>
      </c>
      <c r="AA902" s="275"/>
    </row>
    <row r="903" spans="2:27" s="145" customFormat="1" ht="48" customHeight="1" x14ac:dyDescent="0.25">
      <c r="B903" s="105" t="s">
        <v>2339</v>
      </c>
      <c r="C903" s="224" t="s">
        <v>2</v>
      </c>
      <c r="D903" s="187" t="s">
        <v>487</v>
      </c>
      <c r="E903" s="187" t="s">
        <v>1283</v>
      </c>
      <c r="F903" s="187" t="s">
        <v>1284</v>
      </c>
      <c r="G903" s="373" t="s">
        <v>2341</v>
      </c>
      <c r="H903" s="126" t="s">
        <v>95</v>
      </c>
      <c r="I903" s="126">
        <v>0</v>
      </c>
      <c r="J903" s="205" t="s">
        <v>1013</v>
      </c>
      <c r="K903" s="293" t="s">
        <v>2343</v>
      </c>
      <c r="L903" s="187"/>
      <c r="M903" s="187" t="s">
        <v>1117</v>
      </c>
      <c r="N903" s="187" t="s">
        <v>1314</v>
      </c>
      <c r="O903" s="242"/>
      <c r="P903" s="302"/>
      <c r="Q903" s="302">
        <v>34943103.448275864</v>
      </c>
      <c r="R903" s="302">
        <v>83863448.275862068</v>
      </c>
      <c r="S903" s="302">
        <v>83863448.275862068</v>
      </c>
      <c r="T903" s="228"/>
      <c r="U903" s="228"/>
      <c r="V903" s="126"/>
      <c r="W903" s="60">
        <v>202670000</v>
      </c>
      <c r="X903" s="192">
        <f t="shared" ref="X903:X904" si="189">W903*1.12</f>
        <v>226990400.00000003</v>
      </c>
      <c r="Y903" s="143"/>
      <c r="Z903" s="86">
        <v>2015</v>
      </c>
      <c r="AA903" s="275"/>
    </row>
    <row r="904" spans="2:27" s="145" customFormat="1" ht="48" customHeight="1" x14ac:dyDescent="0.25">
      <c r="B904" s="105" t="s">
        <v>2340</v>
      </c>
      <c r="C904" s="224" t="s">
        <v>2</v>
      </c>
      <c r="D904" s="187" t="s">
        <v>487</v>
      </c>
      <c r="E904" s="187" t="s">
        <v>1283</v>
      </c>
      <c r="F904" s="187" t="s">
        <v>1284</v>
      </c>
      <c r="G904" s="373" t="s">
        <v>2342</v>
      </c>
      <c r="H904" s="126" t="s">
        <v>95</v>
      </c>
      <c r="I904" s="126">
        <v>0</v>
      </c>
      <c r="J904" s="205" t="s">
        <v>1013</v>
      </c>
      <c r="K904" s="293" t="s">
        <v>2344</v>
      </c>
      <c r="L904" s="187"/>
      <c r="M904" s="187" t="s">
        <v>1117</v>
      </c>
      <c r="N904" s="187" t="s">
        <v>1314</v>
      </c>
      <c r="O904" s="242"/>
      <c r="P904" s="302"/>
      <c r="Q904" s="302">
        <v>506896.55172413791</v>
      </c>
      <c r="R904" s="302">
        <v>1216551.7241379309</v>
      </c>
      <c r="S904" s="302">
        <v>1216551.7241379309</v>
      </c>
      <c r="T904" s="228"/>
      <c r="U904" s="228"/>
      <c r="V904" s="126"/>
      <c r="W904" s="60">
        <v>2940000</v>
      </c>
      <c r="X904" s="192">
        <f t="shared" si="189"/>
        <v>3292800.0000000005</v>
      </c>
      <c r="Y904" s="143"/>
      <c r="Z904" s="86">
        <v>2015</v>
      </c>
      <c r="AA904" s="275"/>
    </row>
    <row r="905" spans="2:27" s="145" customFormat="1" ht="48" customHeight="1" x14ac:dyDescent="0.25">
      <c r="B905" s="105" t="s">
        <v>2345</v>
      </c>
      <c r="C905" s="224" t="s">
        <v>2</v>
      </c>
      <c r="D905" s="187" t="s">
        <v>452</v>
      </c>
      <c r="E905" s="187" t="s">
        <v>453</v>
      </c>
      <c r="F905" s="187" t="s">
        <v>453</v>
      </c>
      <c r="G905" s="373" t="s">
        <v>2349</v>
      </c>
      <c r="H905" s="126" t="s">
        <v>95</v>
      </c>
      <c r="I905" s="126">
        <v>0</v>
      </c>
      <c r="J905" s="205" t="s">
        <v>1013</v>
      </c>
      <c r="K905" s="293" t="s">
        <v>2351</v>
      </c>
      <c r="L905" s="187"/>
      <c r="M905" s="187" t="s">
        <v>1117</v>
      </c>
      <c r="N905" s="187" t="s">
        <v>1314</v>
      </c>
      <c r="O905" s="242"/>
      <c r="P905" s="302"/>
      <c r="Q905" s="302">
        <v>194611.76470588235</v>
      </c>
      <c r="R905" s="302">
        <v>467068.23529411759</v>
      </c>
      <c r="S905" s="302"/>
      <c r="T905" s="228"/>
      <c r="U905" s="228"/>
      <c r="V905" s="126"/>
      <c r="W905" s="60">
        <v>661680</v>
      </c>
      <c r="X905" s="192">
        <f t="shared" ref="X905:X910" si="190">W905*1.12</f>
        <v>741081.60000000009</v>
      </c>
      <c r="Y905" s="143"/>
      <c r="Z905" s="86">
        <v>2015</v>
      </c>
      <c r="AA905" s="275"/>
    </row>
    <row r="906" spans="2:27" s="145" customFormat="1" ht="48" customHeight="1" x14ac:dyDescent="0.25">
      <c r="B906" s="105" t="s">
        <v>2346</v>
      </c>
      <c r="C906" s="224" t="s">
        <v>2</v>
      </c>
      <c r="D906" s="187" t="s">
        <v>452</v>
      </c>
      <c r="E906" s="187" t="s">
        <v>453</v>
      </c>
      <c r="F906" s="187" t="s">
        <v>453</v>
      </c>
      <c r="G906" s="373" t="s">
        <v>2350</v>
      </c>
      <c r="H906" s="126" t="s">
        <v>95</v>
      </c>
      <c r="I906" s="126">
        <v>0</v>
      </c>
      <c r="J906" s="205" t="s">
        <v>1013</v>
      </c>
      <c r="K906" s="293" t="s">
        <v>2351</v>
      </c>
      <c r="L906" s="187"/>
      <c r="M906" s="187" t="s">
        <v>1117</v>
      </c>
      <c r="N906" s="187" t="s">
        <v>1314</v>
      </c>
      <c r="O906" s="242"/>
      <c r="P906" s="302"/>
      <c r="Q906" s="302">
        <v>151622.0588235294</v>
      </c>
      <c r="R906" s="302">
        <v>363892.9411764706</v>
      </c>
      <c r="S906" s="302"/>
      <c r="T906" s="228"/>
      <c r="U906" s="228"/>
      <c r="V906" s="126"/>
      <c r="W906" s="60">
        <v>515515</v>
      </c>
      <c r="X906" s="192">
        <f t="shared" ref="X906:X909" si="191">W906*1.12</f>
        <v>577376.80000000005</v>
      </c>
      <c r="Y906" s="143"/>
      <c r="Z906" s="86">
        <v>2015</v>
      </c>
      <c r="AA906" s="275"/>
    </row>
    <row r="907" spans="2:27" s="145" customFormat="1" ht="48" customHeight="1" x14ac:dyDescent="0.25">
      <c r="B907" s="105" t="s">
        <v>2347</v>
      </c>
      <c r="C907" s="224" t="s">
        <v>2</v>
      </c>
      <c r="D907" s="187" t="s">
        <v>452</v>
      </c>
      <c r="E907" s="187" t="s">
        <v>453</v>
      </c>
      <c r="F907" s="187" t="s">
        <v>453</v>
      </c>
      <c r="G907" s="373" t="s">
        <v>2349</v>
      </c>
      <c r="H907" s="126" t="s">
        <v>95</v>
      </c>
      <c r="I907" s="126">
        <v>0</v>
      </c>
      <c r="J907" s="205" t="s">
        <v>500</v>
      </c>
      <c r="K907" s="293" t="s">
        <v>2351</v>
      </c>
      <c r="L907" s="187"/>
      <c r="M907" s="187" t="s">
        <v>1117</v>
      </c>
      <c r="N907" s="187" t="s">
        <v>1314</v>
      </c>
      <c r="O907" s="242"/>
      <c r="P907" s="302"/>
      <c r="Q907" s="302">
        <v>141176.4705882353</v>
      </c>
      <c r="R907" s="302">
        <v>338823.5294117647</v>
      </c>
      <c r="S907" s="302"/>
      <c r="T907" s="228"/>
      <c r="U907" s="228"/>
      <c r="V907" s="126"/>
      <c r="W907" s="60">
        <v>480000</v>
      </c>
      <c r="X907" s="192">
        <f t="shared" si="191"/>
        <v>537600</v>
      </c>
      <c r="Y907" s="143"/>
      <c r="Z907" s="86">
        <v>2015</v>
      </c>
      <c r="AA907" s="275"/>
    </row>
    <row r="908" spans="2:27" s="145" customFormat="1" ht="48" customHeight="1" x14ac:dyDescent="0.25">
      <c r="B908" s="105" t="s">
        <v>2348</v>
      </c>
      <c r="C908" s="224" t="s">
        <v>2</v>
      </c>
      <c r="D908" s="187" t="s">
        <v>452</v>
      </c>
      <c r="E908" s="187" t="s">
        <v>453</v>
      </c>
      <c r="F908" s="187" t="s">
        <v>453</v>
      </c>
      <c r="G908" s="373" t="s">
        <v>2350</v>
      </c>
      <c r="H908" s="126" t="s">
        <v>95</v>
      </c>
      <c r="I908" s="126">
        <v>0</v>
      </c>
      <c r="J908" s="205" t="s">
        <v>500</v>
      </c>
      <c r="K908" s="293" t="s">
        <v>2351</v>
      </c>
      <c r="L908" s="187"/>
      <c r="M908" s="187" t="s">
        <v>1117</v>
      </c>
      <c r="N908" s="187" t="s">
        <v>1314</v>
      </c>
      <c r="O908" s="242"/>
      <c r="P908" s="302"/>
      <c r="Q908" s="302">
        <v>105882.35294117648</v>
      </c>
      <c r="R908" s="302">
        <v>254117.64705882352</v>
      </c>
      <c r="S908" s="302"/>
      <c r="T908" s="228"/>
      <c r="U908" s="228"/>
      <c r="V908" s="126"/>
      <c r="W908" s="60">
        <v>360000</v>
      </c>
      <c r="X908" s="192">
        <f t="shared" si="191"/>
        <v>403200.00000000006</v>
      </c>
      <c r="Y908" s="143"/>
      <c r="Z908" s="86">
        <v>2015</v>
      </c>
      <c r="AA908" s="275"/>
    </row>
    <row r="909" spans="2:27" s="145" customFormat="1" ht="48" customHeight="1" x14ac:dyDescent="0.25">
      <c r="B909" s="105" t="s">
        <v>2354</v>
      </c>
      <c r="C909" s="224" t="s">
        <v>2</v>
      </c>
      <c r="D909" s="187" t="s">
        <v>593</v>
      </c>
      <c r="E909" s="187" t="s">
        <v>594</v>
      </c>
      <c r="F909" s="187" t="s">
        <v>595</v>
      </c>
      <c r="G909" s="373" t="s">
        <v>2355</v>
      </c>
      <c r="H909" s="126" t="s">
        <v>3</v>
      </c>
      <c r="I909" s="126">
        <v>50</v>
      </c>
      <c r="J909" s="205" t="s">
        <v>1013</v>
      </c>
      <c r="K909" s="293" t="s">
        <v>2356</v>
      </c>
      <c r="L909" s="187"/>
      <c r="M909" s="187" t="s">
        <v>1117</v>
      </c>
      <c r="N909" s="187" t="s">
        <v>1314</v>
      </c>
      <c r="O909" s="242"/>
      <c r="P909" s="302"/>
      <c r="Q909" s="302">
        <v>0</v>
      </c>
      <c r="R909" s="302">
        <v>0</v>
      </c>
      <c r="S909" s="302">
        <v>0</v>
      </c>
      <c r="T909" s="228"/>
      <c r="U909" s="228"/>
      <c r="V909" s="126"/>
      <c r="W909" s="60">
        <v>0</v>
      </c>
      <c r="X909" s="192">
        <f t="shared" si="191"/>
        <v>0</v>
      </c>
      <c r="Y909" s="143"/>
      <c r="Z909" s="86">
        <v>2015</v>
      </c>
      <c r="AA909" s="275" t="s">
        <v>992</v>
      </c>
    </row>
    <row r="910" spans="2:27" s="145" customFormat="1" ht="48" customHeight="1" x14ac:dyDescent="0.25">
      <c r="B910" s="105" t="s">
        <v>2365</v>
      </c>
      <c r="C910" s="224" t="s">
        <v>2</v>
      </c>
      <c r="D910" s="187" t="s">
        <v>452</v>
      </c>
      <c r="E910" s="187" t="s">
        <v>453</v>
      </c>
      <c r="F910" s="187" t="s">
        <v>453</v>
      </c>
      <c r="G910" s="373" t="s">
        <v>2369</v>
      </c>
      <c r="H910" s="126" t="s">
        <v>95</v>
      </c>
      <c r="I910" s="126">
        <v>100</v>
      </c>
      <c r="J910" s="205" t="s">
        <v>1013</v>
      </c>
      <c r="K910" s="293" t="s">
        <v>2373</v>
      </c>
      <c r="L910" s="187"/>
      <c r="M910" s="187" t="s">
        <v>1117</v>
      </c>
      <c r="N910" s="187" t="s">
        <v>1314</v>
      </c>
      <c r="O910" s="242"/>
      <c r="P910" s="302"/>
      <c r="Q910" s="302">
        <v>107758.62068965519</v>
      </c>
      <c r="R910" s="302">
        <v>258620.68965517243</v>
      </c>
      <c r="S910" s="302">
        <v>258620.68965517243</v>
      </c>
      <c r="T910" s="228"/>
      <c r="U910" s="228"/>
      <c r="V910" s="126"/>
      <c r="W910" s="60">
        <v>625000</v>
      </c>
      <c r="X910" s="192">
        <f t="shared" si="190"/>
        <v>700000.00000000012</v>
      </c>
      <c r="Y910" s="143"/>
      <c r="Z910" s="86">
        <v>2015</v>
      </c>
      <c r="AA910" s="275"/>
    </row>
    <row r="911" spans="2:27" s="145" customFormat="1" ht="48" customHeight="1" x14ac:dyDescent="0.25">
      <c r="B911" s="105" t="s">
        <v>2366</v>
      </c>
      <c r="C911" s="224" t="s">
        <v>2</v>
      </c>
      <c r="D911" s="187" t="s">
        <v>452</v>
      </c>
      <c r="E911" s="187" t="s">
        <v>453</v>
      </c>
      <c r="F911" s="187" t="s">
        <v>453</v>
      </c>
      <c r="G911" s="373" t="s">
        <v>2370</v>
      </c>
      <c r="H911" s="126" t="s">
        <v>95</v>
      </c>
      <c r="I911" s="126">
        <v>100</v>
      </c>
      <c r="J911" s="205" t="s">
        <v>1013</v>
      </c>
      <c r="K911" s="293" t="s">
        <v>2373</v>
      </c>
      <c r="L911" s="187"/>
      <c r="M911" s="187" t="s">
        <v>1117</v>
      </c>
      <c r="N911" s="187" t="s">
        <v>1314</v>
      </c>
      <c r="O911" s="242"/>
      <c r="P911" s="302"/>
      <c r="Q911" s="302">
        <v>90517.241379310348</v>
      </c>
      <c r="R911" s="302">
        <v>217241.37931034481</v>
      </c>
      <c r="S911" s="302">
        <v>217241.37931034481</v>
      </c>
      <c r="T911" s="228"/>
      <c r="U911" s="228"/>
      <c r="V911" s="126"/>
      <c r="W911" s="60">
        <v>525000</v>
      </c>
      <c r="X911" s="192">
        <f t="shared" si="188"/>
        <v>588000</v>
      </c>
      <c r="Y911" s="143"/>
      <c r="Z911" s="86">
        <v>2015</v>
      </c>
      <c r="AA911" s="275"/>
    </row>
    <row r="912" spans="2:27" s="145" customFormat="1" ht="48" customHeight="1" x14ac:dyDescent="0.25">
      <c r="B912" s="105" t="s">
        <v>2367</v>
      </c>
      <c r="C912" s="224" t="s">
        <v>2</v>
      </c>
      <c r="D912" s="187" t="s">
        <v>452</v>
      </c>
      <c r="E912" s="187" t="s">
        <v>453</v>
      </c>
      <c r="F912" s="187" t="s">
        <v>453</v>
      </c>
      <c r="G912" s="373" t="s">
        <v>2371</v>
      </c>
      <c r="H912" s="126" t="s">
        <v>95</v>
      </c>
      <c r="I912" s="126">
        <v>100</v>
      </c>
      <c r="J912" s="205" t="s">
        <v>1013</v>
      </c>
      <c r="K912" s="293" t="s">
        <v>2373</v>
      </c>
      <c r="L912" s="187"/>
      <c r="M912" s="187" t="s">
        <v>1117</v>
      </c>
      <c r="N912" s="187" t="s">
        <v>1314</v>
      </c>
      <c r="O912" s="242"/>
      <c r="P912" s="302"/>
      <c r="Q912" s="302">
        <v>83127.931034482754</v>
      </c>
      <c r="R912" s="302">
        <v>199507.03448275861</v>
      </c>
      <c r="S912" s="302">
        <v>199507.03448275861</v>
      </c>
      <c r="T912" s="228"/>
      <c r="U912" s="228"/>
      <c r="V912" s="126"/>
      <c r="W912" s="60">
        <v>482142</v>
      </c>
      <c r="X912" s="192">
        <f t="shared" si="188"/>
        <v>539999.04</v>
      </c>
      <c r="Y912" s="143"/>
      <c r="Z912" s="86">
        <v>2015</v>
      </c>
      <c r="AA912" s="275"/>
    </row>
    <row r="913" spans="2:27" s="145" customFormat="1" ht="48" customHeight="1" x14ac:dyDescent="0.25">
      <c r="B913" s="105" t="s">
        <v>2368</v>
      </c>
      <c r="C913" s="224" t="s">
        <v>2</v>
      </c>
      <c r="D913" s="187" t="s">
        <v>452</v>
      </c>
      <c r="E913" s="187" t="s">
        <v>453</v>
      </c>
      <c r="F913" s="187" t="s">
        <v>453</v>
      </c>
      <c r="G913" s="373" t="s">
        <v>2372</v>
      </c>
      <c r="H913" s="126" t="s">
        <v>95</v>
      </c>
      <c r="I913" s="126">
        <v>100</v>
      </c>
      <c r="J913" s="205" t="s">
        <v>1013</v>
      </c>
      <c r="K913" s="293" t="s">
        <v>2373</v>
      </c>
      <c r="L913" s="187"/>
      <c r="M913" s="187" t="s">
        <v>1117</v>
      </c>
      <c r="N913" s="187" t="s">
        <v>1314</v>
      </c>
      <c r="O913" s="242"/>
      <c r="P913" s="302"/>
      <c r="Q913" s="302">
        <v>36945.812807881768</v>
      </c>
      <c r="R913" s="302">
        <v>88669.950738916246</v>
      </c>
      <c r="S913" s="302">
        <v>88669.950738916246</v>
      </c>
      <c r="T913" s="228"/>
      <c r="U913" s="228"/>
      <c r="V913" s="126"/>
      <c r="W913" s="60">
        <v>214285.71428571426</v>
      </c>
      <c r="X913" s="192">
        <f t="shared" ref="X913:X915" si="192">W913*1.12</f>
        <v>240000</v>
      </c>
      <c r="Y913" s="143"/>
      <c r="Z913" s="86">
        <v>2015</v>
      </c>
      <c r="AA913" s="275"/>
    </row>
    <row r="914" spans="2:27" s="145" customFormat="1" ht="48" customHeight="1" x14ac:dyDescent="0.25">
      <c r="B914" s="105" t="s">
        <v>2374</v>
      </c>
      <c r="C914" s="224" t="s">
        <v>2</v>
      </c>
      <c r="D914" s="187" t="s">
        <v>443</v>
      </c>
      <c r="E914" s="187" t="s">
        <v>444</v>
      </c>
      <c r="F914" s="187" t="s">
        <v>445</v>
      </c>
      <c r="G914" s="373" t="s">
        <v>2375</v>
      </c>
      <c r="H914" s="126" t="s">
        <v>95</v>
      </c>
      <c r="I914" s="126">
        <v>0</v>
      </c>
      <c r="J914" s="205" t="s">
        <v>1013</v>
      </c>
      <c r="K914" s="293" t="s">
        <v>2376</v>
      </c>
      <c r="L914" s="187"/>
      <c r="M914" s="187" t="s">
        <v>1117</v>
      </c>
      <c r="N914" s="187" t="s">
        <v>1314</v>
      </c>
      <c r="O914" s="242"/>
      <c r="P914" s="302"/>
      <c r="Q914" s="302">
        <v>3317647</v>
      </c>
      <c r="R914" s="302">
        <v>7962353</v>
      </c>
      <c r="S914" s="302"/>
      <c r="T914" s="228"/>
      <c r="U914" s="228"/>
      <c r="V914" s="126"/>
      <c r="W914" s="60">
        <v>11280000</v>
      </c>
      <c r="X914" s="192">
        <f t="shared" si="192"/>
        <v>12633600.000000002</v>
      </c>
      <c r="Y914" s="143"/>
      <c r="Z914" s="86">
        <v>2015</v>
      </c>
      <c r="AA914" s="275"/>
    </row>
    <row r="915" spans="2:27" s="145" customFormat="1" ht="48" customHeight="1" x14ac:dyDescent="0.25">
      <c r="B915" s="105" t="s">
        <v>2379</v>
      </c>
      <c r="C915" s="224" t="s">
        <v>2</v>
      </c>
      <c r="D915" s="187" t="s">
        <v>293</v>
      </c>
      <c r="E915" s="187" t="s">
        <v>294</v>
      </c>
      <c r="F915" s="187" t="s">
        <v>294</v>
      </c>
      <c r="G915" s="373" t="s">
        <v>2381</v>
      </c>
      <c r="H915" s="126" t="s">
        <v>95</v>
      </c>
      <c r="I915" s="126">
        <v>0</v>
      </c>
      <c r="J915" s="205" t="s">
        <v>1013</v>
      </c>
      <c r="K915" s="293" t="s">
        <v>2380</v>
      </c>
      <c r="L915" s="187"/>
      <c r="M915" s="187" t="s">
        <v>1117</v>
      </c>
      <c r="N915" s="187" t="s">
        <v>1314</v>
      </c>
      <c r="O915" s="242"/>
      <c r="P915" s="302"/>
      <c r="Q915" s="302">
        <v>302941.18</v>
      </c>
      <c r="R915" s="302">
        <v>727058.82</v>
      </c>
      <c r="S915" s="302"/>
      <c r="T915" s="228"/>
      <c r="U915" s="228"/>
      <c r="V915" s="126"/>
      <c r="W915" s="60">
        <v>1030000</v>
      </c>
      <c r="X915" s="192">
        <f t="shared" si="192"/>
        <v>1153600</v>
      </c>
      <c r="Y915" s="143"/>
      <c r="Z915" s="86">
        <v>2015</v>
      </c>
      <c r="AA915" s="275"/>
    </row>
    <row r="916" spans="2:27" s="145" customFormat="1" ht="48" customHeight="1" x14ac:dyDescent="0.25">
      <c r="B916" s="105" t="s">
        <v>2384</v>
      </c>
      <c r="C916" s="224" t="s">
        <v>2</v>
      </c>
      <c r="D916" s="187" t="s">
        <v>976</v>
      </c>
      <c r="E916" s="187" t="s">
        <v>977</v>
      </c>
      <c r="F916" s="187" t="s">
        <v>978</v>
      </c>
      <c r="G916" s="373" t="s">
        <v>2591</v>
      </c>
      <c r="H916" s="126" t="s">
        <v>95</v>
      </c>
      <c r="I916" s="126">
        <v>0</v>
      </c>
      <c r="J916" s="205" t="s">
        <v>1014</v>
      </c>
      <c r="K916" s="293" t="s">
        <v>2336</v>
      </c>
      <c r="L916" s="187"/>
      <c r="M916" s="187" t="s">
        <v>1117</v>
      </c>
      <c r="N916" s="187" t="s">
        <v>1314</v>
      </c>
      <c r="O916" s="242"/>
      <c r="P916" s="302"/>
      <c r="Q916" s="302">
        <v>3142857.1428571427</v>
      </c>
      <c r="R916" s="302">
        <v>7542857.1428571418</v>
      </c>
      <c r="S916" s="302">
        <v>7542857.1428571418</v>
      </c>
      <c r="T916" s="228">
        <v>3771428.5714285709</v>
      </c>
      <c r="U916" s="228"/>
      <c r="V916" s="126"/>
      <c r="W916" s="60">
        <v>21999999.999999996</v>
      </c>
      <c r="X916" s="192">
        <f>W916*1.12</f>
        <v>24640000</v>
      </c>
      <c r="Y916" s="143"/>
      <c r="Z916" s="86">
        <v>2015</v>
      </c>
      <c r="AA916" s="275"/>
    </row>
    <row r="917" spans="2:27" s="145" customFormat="1" ht="48" customHeight="1" x14ac:dyDescent="0.25">
      <c r="B917" s="105" t="s">
        <v>2389</v>
      </c>
      <c r="C917" s="224" t="s">
        <v>2</v>
      </c>
      <c r="D917" s="187" t="s">
        <v>452</v>
      </c>
      <c r="E917" s="187" t="s">
        <v>453</v>
      </c>
      <c r="F917" s="187" t="s">
        <v>453</v>
      </c>
      <c r="G917" s="373" t="s">
        <v>2689</v>
      </c>
      <c r="H917" s="126" t="s">
        <v>95</v>
      </c>
      <c r="I917" s="126">
        <v>0</v>
      </c>
      <c r="J917" s="205" t="s">
        <v>1017</v>
      </c>
      <c r="K917" s="293" t="s">
        <v>2390</v>
      </c>
      <c r="L917" s="187"/>
      <c r="M917" s="187" t="s">
        <v>2691</v>
      </c>
      <c r="N917" s="187" t="s">
        <v>495</v>
      </c>
      <c r="O917" s="242"/>
      <c r="P917" s="302"/>
      <c r="Q917" s="302">
        <v>141176.4705882353</v>
      </c>
      <c r="R917" s="302">
        <v>338823.5294117647</v>
      </c>
      <c r="S917" s="302"/>
      <c r="T917" s="228"/>
      <c r="U917" s="228"/>
      <c r="V917" s="126"/>
      <c r="W917" s="60">
        <v>480000</v>
      </c>
      <c r="X917" s="192">
        <f t="shared" ref="X917" si="193">W917*1.12</f>
        <v>537600</v>
      </c>
      <c r="Y917" s="143"/>
      <c r="Z917" s="86">
        <v>2015</v>
      </c>
      <c r="AA917" s="275"/>
    </row>
    <row r="918" spans="2:27" s="145" customFormat="1" ht="48" customHeight="1" x14ac:dyDescent="0.25">
      <c r="B918" s="105" t="s">
        <v>2391</v>
      </c>
      <c r="C918" s="224" t="s">
        <v>2</v>
      </c>
      <c r="D918" s="187" t="s">
        <v>452</v>
      </c>
      <c r="E918" s="187" t="s">
        <v>453</v>
      </c>
      <c r="F918" s="187" t="s">
        <v>453</v>
      </c>
      <c r="G918" s="373" t="s">
        <v>2690</v>
      </c>
      <c r="H918" s="126" t="s">
        <v>95</v>
      </c>
      <c r="I918" s="126">
        <v>0</v>
      </c>
      <c r="J918" s="205" t="s">
        <v>1017</v>
      </c>
      <c r="K918" s="293" t="s">
        <v>2390</v>
      </c>
      <c r="L918" s="187"/>
      <c r="M918" s="187" t="s">
        <v>2691</v>
      </c>
      <c r="N918" s="187" t="s">
        <v>495</v>
      </c>
      <c r="O918" s="242"/>
      <c r="P918" s="302"/>
      <c r="Q918" s="302">
        <v>105882.35294117648</v>
      </c>
      <c r="R918" s="302">
        <v>254117.64705882352</v>
      </c>
      <c r="S918" s="302"/>
      <c r="T918" s="228"/>
      <c r="U918" s="228"/>
      <c r="V918" s="126"/>
      <c r="W918" s="60">
        <v>360000</v>
      </c>
      <c r="X918" s="192">
        <f>W918*1.12</f>
        <v>403200.00000000006</v>
      </c>
      <c r="Y918" s="143"/>
      <c r="Z918" s="86">
        <v>2015</v>
      </c>
      <c r="AA918" s="275"/>
    </row>
    <row r="919" spans="2:27" s="145" customFormat="1" ht="48" customHeight="1" x14ac:dyDescent="0.25">
      <c r="B919" s="105" t="s">
        <v>2392</v>
      </c>
      <c r="C919" s="224" t="s">
        <v>2</v>
      </c>
      <c r="D919" s="187" t="s">
        <v>452</v>
      </c>
      <c r="E919" s="187" t="s">
        <v>453</v>
      </c>
      <c r="F919" s="187" t="s">
        <v>453</v>
      </c>
      <c r="G919" s="373" t="s">
        <v>2394</v>
      </c>
      <c r="H919" s="126" t="s">
        <v>95</v>
      </c>
      <c r="I919" s="126">
        <v>0</v>
      </c>
      <c r="J919" s="205" t="s">
        <v>1239</v>
      </c>
      <c r="K919" s="293" t="s">
        <v>2396</v>
      </c>
      <c r="L919" s="187"/>
      <c r="M919" s="187" t="s">
        <v>495</v>
      </c>
      <c r="N919" s="187" t="s">
        <v>1314</v>
      </c>
      <c r="O919" s="242"/>
      <c r="P919" s="302"/>
      <c r="Q919" s="302">
        <v>141176.4705882353</v>
      </c>
      <c r="R919" s="302">
        <v>338823.5294117647</v>
      </c>
      <c r="S919" s="302"/>
      <c r="T919" s="228"/>
      <c r="U919" s="228"/>
      <c r="V919" s="126"/>
      <c r="W919" s="60">
        <v>480000</v>
      </c>
      <c r="X919" s="192">
        <f t="shared" ref="X919" si="194">W919*1.12</f>
        <v>537600</v>
      </c>
      <c r="Y919" s="143"/>
      <c r="Z919" s="86">
        <v>2015</v>
      </c>
      <c r="AA919" s="275"/>
    </row>
    <row r="920" spans="2:27" s="145" customFormat="1" ht="48" customHeight="1" x14ac:dyDescent="0.25">
      <c r="B920" s="105" t="s">
        <v>2393</v>
      </c>
      <c r="C920" s="224" t="s">
        <v>2</v>
      </c>
      <c r="D920" s="187" t="s">
        <v>452</v>
      </c>
      <c r="E920" s="187" t="s">
        <v>453</v>
      </c>
      <c r="F920" s="187" t="s">
        <v>453</v>
      </c>
      <c r="G920" s="373" t="s">
        <v>2395</v>
      </c>
      <c r="H920" s="126" t="s">
        <v>95</v>
      </c>
      <c r="I920" s="126">
        <v>0</v>
      </c>
      <c r="J920" s="205" t="s">
        <v>1239</v>
      </c>
      <c r="K920" s="293" t="s">
        <v>2396</v>
      </c>
      <c r="L920" s="187"/>
      <c r="M920" s="187" t="s">
        <v>495</v>
      </c>
      <c r="N920" s="187" t="s">
        <v>1314</v>
      </c>
      <c r="O920" s="242"/>
      <c r="P920" s="302"/>
      <c r="Q920" s="302">
        <v>105882.35294117648</v>
      </c>
      <c r="R920" s="302">
        <v>254117.64705882352</v>
      </c>
      <c r="S920" s="302"/>
      <c r="T920" s="228"/>
      <c r="U920" s="228"/>
      <c r="V920" s="126"/>
      <c r="W920" s="60">
        <v>360000</v>
      </c>
      <c r="X920" s="192">
        <f>W920*1.12</f>
        <v>403200.00000000006</v>
      </c>
      <c r="Y920" s="143"/>
      <c r="Z920" s="86">
        <v>2015</v>
      </c>
      <c r="AA920" s="275"/>
    </row>
    <row r="921" spans="2:27" s="145" customFormat="1" ht="48" customHeight="1" x14ac:dyDescent="0.25">
      <c r="B921" s="105" t="s">
        <v>2398</v>
      </c>
      <c r="C921" s="224" t="s">
        <v>2</v>
      </c>
      <c r="D921" s="187" t="s">
        <v>741</v>
      </c>
      <c r="E921" s="187" t="s">
        <v>742</v>
      </c>
      <c r="F921" s="187" t="s">
        <v>742</v>
      </c>
      <c r="G921" s="373" t="s">
        <v>2397</v>
      </c>
      <c r="H921" s="126" t="s">
        <v>95</v>
      </c>
      <c r="I921" s="126">
        <v>0</v>
      </c>
      <c r="J921" s="205" t="s">
        <v>1013</v>
      </c>
      <c r="K921" s="293" t="s">
        <v>1085</v>
      </c>
      <c r="L921" s="187"/>
      <c r="M921" s="187" t="s">
        <v>495</v>
      </c>
      <c r="N921" s="187" t="s">
        <v>1314</v>
      </c>
      <c r="O921" s="242"/>
      <c r="P921" s="302"/>
      <c r="Q921" s="302">
        <v>624900</v>
      </c>
      <c r="R921" s="302">
        <v>624900</v>
      </c>
      <c r="S921" s="302"/>
      <c r="T921" s="228"/>
      <c r="U921" s="228"/>
      <c r="V921" s="126"/>
      <c r="W921" s="60">
        <v>1249800</v>
      </c>
      <c r="X921" s="192">
        <f t="shared" ref="X921" si="195">W921*1.12</f>
        <v>1399776.0000000002</v>
      </c>
      <c r="Y921" s="143"/>
      <c r="Z921" s="86">
        <v>2015</v>
      </c>
      <c r="AA921" s="275"/>
    </row>
    <row r="922" spans="2:27" s="145" customFormat="1" ht="48" customHeight="1" x14ac:dyDescent="0.25">
      <c r="B922" s="105" t="s">
        <v>2399</v>
      </c>
      <c r="C922" s="224" t="s">
        <v>2</v>
      </c>
      <c r="D922" s="187" t="s">
        <v>487</v>
      </c>
      <c r="E922" s="187" t="s">
        <v>1283</v>
      </c>
      <c r="F922" s="187" t="s">
        <v>1284</v>
      </c>
      <c r="G922" s="373" t="s">
        <v>2400</v>
      </c>
      <c r="H922" s="126" t="s">
        <v>95</v>
      </c>
      <c r="I922" s="126">
        <v>0</v>
      </c>
      <c r="J922" s="205" t="s">
        <v>1013</v>
      </c>
      <c r="K922" s="293" t="s">
        <v>2401</v>
      </c>
      <c r="L922" s="187"/>
      <c r="M922" s="187" t="s">
        <v>495</v>
      </c>
      <c r="N922" s="187" t="s">
        <v>1314</v>
      </c>
      <c r="O922" s="242"/>
      <c r="P922" s="302"/>
      <c r="Q922" s="302">
        <v>60716875</v>
      </c>
      <c r="R922" s="302">
        <v>182150625</v>
      </c>
      <c r="S922" s="302"/>
      <c r="T922" s="228"/>
      <c r="U922" s="228"/>
      <c r="V922" s="126"/>
      <c r="W922" s="60">
        <v>242867500</v>
      </c>
      <c r="X922" s="192">
        <f t="shared" ref="X922:X949" si="196">W922*1.12</f>
        <v>272011600</v>
      </c>
      <c r="Y922" s="143"/>
      <c r="Z922" s="86">
        <v>2015</v>
      </c>
      <c r="AA922" s="275"/>
    </row>
    <row r="923" spans="2:27" s="145" customFormat="1" ht="48" customHeight="1" x14ac:dyDescent="0.25">
      <c r="B923" s="105" t="s">
        <v>2402</v>
      </c>
      <c r="C923" s="224" t="s">
        <v>2</v>
      </c>
      <c r="D923" s="187" t="s">
        <v>1455</v>
      </c>
      <c r="E923" s="187" t="s">
        <v>1456</v>
      </c>
      <c r="F923" s="187" t="s">
        <v>1456</v>
      </c>
      <c r="G923" s="373" t="s">
        <v>1756</v>
      </c>
      <c r="H923" s="126" t="s">
        <v>3</v>
      </c>
      <c r="I923" s="126">
        <v>0</v>
      </c>
      <c r="J923" s="205" t="s">
        <v>2405</v>
      </c>
      <c r="K923" s="293" t="s">
        <v>2406</v>
      </c>
      <c r="L923" s="187"/>
      <c r="M923" s="187" t="s">
        <v>495</v>
      </c>
      <c r="N923" s="187" t="s">
        <v>1314</v>
      </c>
      <c r="O923" s="242"/>
      <c r="P923" s="302"/>
      <c r="Q923" s="302">
        <v>9600000</v>
      </c>
      <c r="R923" s="302">
        <v>2500000</v>
      </c>
      <c r="S923" s="302"/>
      <c r="T923" s="228"/>
      <c r="U923" s="228"/>
      <c r="V923" s="126"/>
      <c r="W923" s="60">
        <v>12100000</v>
      </c>
      <c r="X923" s="192">
        <f t="shared" si="196"/>
        <v>13552000.000000002</v>
      </c>
      <c r="Y923" s="143"/>
      <c r="Z923" s="86">
        <v>2015</v>
      </c>
      <c r="AA923" s="275"/>
    </row>
    <row r="924" spans="2:27" s="145" customFormat="1" ht="48" customHeight="1" x14ac:dyDescent="0.25">
      <c r="B924" s="105" t="s">
        <v>2403</v>
      </c>
      <c r="C924" s="224" t="s">
        <v>2</v>
      </c>
      <c r="D924" s="187" t="s">
        <v>976</v>
      </c>
      <c r="E924" s="187" t="s">
        <v>977</v>
      </c>
      <c r="F924" s="187" t="s">
        <v>978</v>
      </c>
      <c r="G924" s="373" t="s">
        <v>2404</v>
      </c>
      <c r="H924" s="126" t="s">
        <v>95</v>
      </c>
      <c r="I924" s="126">
        <v>0</v>
      </c>
      <c r="J924" s="205" t="s">
        <v>1013</v>
      </c>
      <c r="K924" s="293" t="s">
        <v>1804</v>
      </c>
      <c r="L924" s="187"/>
      <c r="M924" s="187" t="s">
        <v>495</v>
      </c>
      <c r="N924" s="187" t="s">
        <v>1314</v>
      </c>
      <c r="O924" s="242"/>
      <c r="P924" s="302"/>
      <c r="Q924" s="302">
        <v>0</v>
      </c>
      <c r="R924" s="302">
        <v>0</v>
      </c>
      <c r="S924" s="302">
        <v>0</v>
      </c>
      <c r="T924" s="228">
        <v>0</v>
      </c>
      <c r="U924" s="228"/>
      <c r="V924" s="126"/>
      <c r="W924" s="60">
        <v>0</v>
      </c>
      <c r="X924" s="192">
        <f t="shared" ref="X924" si="197">W924*1.12</f>
        <v>0</v>
      </c>
      <c r="Y924" s="143"/>
      <c r="Z924" s="86">
        <v>2015</v>
      </c>
      <c r="AA924" s="275" t="s">
        <v>2516</v>
      </c>
    </row>
    <row r="925" spans="2:27" s="145" customFormat="1" ht="48" customHeight="1" x14ac:dyDescent="0.25">
      <c r="B925" s="105" t="s">
        <v>2515</v>
      </c>
      <c r="C925" s="224" t="s">
        <v>2</v>
      </c>
      <c r="D925" s="187" t="s">
        <v>976</v>
      </c>
      <c r="E925" s="187" t="s">
        <v>977</v>
      </c>
      <c r="F925" s="187" t="s">
        <v>978</v>
      </c>
      <c r="G925" s="373" t="s">
        <v>2529</v>
      </c>
      <c r="H925" s="126" t="s">
        <v>95</v>
      </c>
      <c r="I925" s="126">
        <v>0</v>
      </c>
      <c r="J925" s="205" t="s">
        <v>1013</v>
      </c>
      <c r="K925" s="293" t="s">
        <v>1804</v>
      </c>
      <c r="L925" s="187"/>
      <c r="M925" s="187" t="s">
        <v>495</v>
      </c>
      <c r="N925" s="187" t="s">
        <v>1314</v>
      </c>
      <c r="O925" s="242"/>
      <c r="P925" s="302"/>
      <c r="Q925" s="302">
        <v>212562.7</v>
      </c>
      <c r="R925" s="302">
        <v>637687.69999999995</v>
      </c>
      <c r="S925" s="302">
        <v>637687.69999999995</v>
      </c>
      <c r="T925" s="228">
        <v>159421.9</v>
      </c>
      <c r="U925" s="228"/>
      <c r="V925" s="126"/>
      <c r="W925" s="60">
        <v>1647359.9999999998</v>
      </c>
      <c r="X925" s="192">
        <f t="shared" si="196"/>
        <v>1845043.2</v>
      </c>
      <c r="Y925" s="143"/>
      <c r="Z925" s="86">
        <v>2015</v>
      </c>
      <c r="AA925" s="275"/>
    </row>
    <row r="926" spans="2:27" s="145" customFormat="1" ht="48" customHeight="1" x14ac:dyDescent="0.25">
      <c r="B926" s="105" t="s">
        <v>2407</v>
      </c>
      <c r="C926" s="224" t="s">
        <v>2</v>
      </c>
      <c r="D926" s="187" t="s">
        <v>452</v>
      </c>
      <c r="E926" s="187" t="s">
        <v>453</v>
      </c>
      <c r="F926" s="187" t="s">
        <v>453</v>
      </c>
      <c r="G926" s="373" t="s">
        <v>2411</v>
      </c>
      <c r="H926" s="126" t="s">
        <v>95</v>
      </c>
      <c r="I926" s="126">
        <v>0</v>
      </c>
      <c r="J926" s="205" t="s">
        <v>2405</v>
      </c>
      <c r="K926" s="293" t="s">
        <v>2414</v>
      </c>
      <c r="L926" s="187"/>
      <c r="M926" s="187" t="s">
        <v>495</v>
      </c>
      <c r="N926" s="187" t="s">
        <v>1314</v>
      </c>
      <c r="O926" s="242"/>
      <c r="P926" s="302"/>
      <c r="Q926" s="302">
        <v>315193.70689655177</v>
      </c>
      <c r="R926" s="302">
        <v>756464.89655172417</v>
      </c>
      <c r="S926" s="302">
        <v>756464.89655172417</v>
      </c>
      <c r="T926" s="228"/>
      <c r="U926" s="228"/>
      <c r="V926" s="126"/>
      <c r="W926" s="60">
        <v>1828123.5</v>
      </c>
      <c r="X926" s="192">
        <f>W926*1.12</f>
        <v>2047498.3200000003</v>
      </c>
      <c r="Y926" s="143"/>
      <c r="Z926" s="86">
        <v>2015</v>
      </c>
      <c r="AA926" s="275"/>
    </row>
    <row r="927" spans="2:27" s="145" customFormat="1" ht="48" customHeight="1" x14ac:dyDescent="0.25">
      <c r="B927" s="105" t="s">
        <v>2408</v>
      </c>
      <c r="C927" s="224" t="s">
        <v>2</v>
      </c>
      <c r="D927" s="187" t="s">
        <v>452</v>
      </c>
      <c r="E927" s="187" t="s">
        <v>453</v>
      </c>
      <c r="F927" s="187" t="s">
        <v>453</v>
      </c>
      <c r="G927" s="373" t="s">
        <v>2412</v>
      </c>
      <c r="H927" s="126" t="s">
        <v>95</v>
      </c>
      <c r="I927" s="126">
        <v>0</v>
      </c>
      <c r="J927" s="205" t="s">
        <v>2405</v>
      </c>
      <c r="K927" s="293" t="s">
        <v>2414</v>
      </c>
      <c r="L927" s="187"/>
      <c r="M927" s="187" t="s">
        <v>495</v>
      </c>
      <c r="N927" s="187" t="s">
        <v>1314</v>
      </c>
      <c r="O927" s="242"/>
      <c r="P927" s="302"/>
      <c r="Q927" s="302">
        <v>297105.68965517241</v>
      </c>
      <c r="R927" s="302">
        <v>713053.6551724138</v>
      </c>
      <c r="S927" s="302">
        <v>713053.6551724138</v>
      </c>
      <c r="T927" s="228"/>
      <c r="U927" s="228"/>
      <c r="V927" s="126"/>
      <c r="W927" s="60">
        <v>1723213</v>
      </c>
      <c r="X927" s="192">
        <f>W927*1.12</f>
        <v>1929998.5600000003</v>
      </c>
      <c r="Y927" s="143"/>
      <c r="Z927" s="86">
        <v>2015</v>
      </c>
      <c r="AA927" s="275"/>
    </row>
    <row r="928" spans="2:27" s="145" customFormat="1" ht="48" customHeight="1" x14ac:dyDescent="0.25">
      <c r="B928" s="105" t="s">
        <v>2409</v>
      </c>
      <c r="C928" s="224" t="s">
        <v>2</v>
      </c>
      <c r="D928" s="187" t="s">
        <v>452</v>
      </c>
      <c r="E928" s="187" t="s">
        <v>453</v>
      </c>
      <c r="F928" s="187" t="s">
        <v>453</v>
      </c>
      <c r="G928" s="373" t="s">
        <v>2413</v>
      </c>
      <c r="H928" s="126" t="s">
        <v>95</v>
      </c>
      <c r="I928" s="126">
        <v>0</v>
      </c>
      <c r="J928" s="205" t="s">
        <v>2405</v>
      </c>
      <c r="K928" s="293" t="s">
        <v>2414</v>
      </c>
      <c r="L928" s="187"/>
      <c r="M928" s="187" t="s">
        <v>495</v>
      </c>
      <c r="N928" s="187" t="s">
        <v>1314</v>
      </c>
      <c r="O928" s="242"/>
      <c r="P928" s="302"/>
      <c r="Q928" s="302">
        <v>226870.21551724139</v>
      </c>
      <c r="R928" s="302">
        <v>544488.51724137925</v>
      </c>
      <c r="S928" s="302">
        <v>544488.51724137925</v>
      </c>
      <c r="T928" s="228"/>
      <c r="U928" s="228"/>
      <c r="V928" s="126"/>
      <c r="W928" s="60">
        <v>1315847.25</v>
      </c>
      <c r="X928" s="192">
        <f>W928*1.12</f>
        <v>1473748.9200000002</v>
      </c>
      <c r="Y928" s="143"/>
      <c r="Z928" s="86">
        <v>2015</v>
      </c>
      <c r="AA928" s="275"/>
    </row>
    <row r="929" spans="2:27" s="145" customFormat="1" ht="48" customHeight="1" x14ac:dyDescent="0.25">
      <c r="B929" s="105" t="s">
        <v>2410</v>
      </c>
      <c r="C929" s="224" t="s">
        <v>2</v>
      </c>
      <c r="D929" s="187" t="s">
        <v>593</v>
      </c>
      <c r="E929" s="187" t="s">
        <v>594</v>
      </c>
      <c r="F929" s="187" t="s">
        <v>595</v>
      </c>
      <c r="G929" s="373" t="s">
        <v>2415</v>
      </c>
      <c r="H929" s="126" t="s">
        <v>95</v>
      </c>
      <c r="I929" s="126">
        <v>0</v>
      </c>
      <c r="J929" s="205" t="s">
        <v>500</v>
      </c>
      <c r="K929" s="293" t="s">
        <v>2416</v>
      </c>
      <c r="L929" s="187"/>
      <c r="M929" s="187" t="s">
        <v>495</v>
      </c>
      <c r="N929" s="187" t="s">
        <v>1314</v>
      </c>
      <c r="O929" s="242"/>
      <c r="P929" s="302"/>
      <c r="Q929" s="302">
        <v>125000</v>
      </c>
      <c r="R929" s="302">
        <v>375000</v>
      </c>
      <c r="S929" s="302"/>
      <c r="T929" s="228"/>
      <c r="U929" s="228"/>
      <c r="V929" s="126"/>
      <c r="W929" s="60">
        <v>500000</v>
      </c>
      <c r="X929" s="192">
        <f t="shared" ref="X929" si="198">W929*1.12</f>
        <v>560000</v>
      </c>
      <c r="Y929" s="143"/>
      <c r="Z929" s="86">
        <v>2015</v>
      </c>
      <c r="AA929" s="275"/>
    </row>
    <row r="930" spans="2:27" s="145" customFormat="1" ht="48" customHeight="1" x14ac:dyDescent="0.25">
      <c r="B930" s="105" t="s">
        <v>2443</v>
      </c>
      <c r="C930" s="224" t="s">
        <v>2</v>
      </c>
      <c r="D930" s="187" t="s">
        <v>452</v>
      </c>
      <c r="E930" s="187" t="s">
        <v>453</v>
      </c>
      <c r="F930" s="187" t="s">
        <v>453</v>
      </c>
      <c r="G930" s="373" t="s">
        <v>2447</v>
      </c>
      <c r="H930" s="126" t="s">
        <v>95</v>
      </c>
      <c r="I930" s="126">
        <v>0</v>
      </c>
      <c r="J930" s="205" t="s">
        <v>1022</v>
      </c>
      <c r="K930" s="293" t="s">
        <v>2449</v>
      </c>
      <c r="L930" s="187"/>
      <c r="M930" s="187" t="s">
        <v>495</v>
      </c>
      <c r="N930" s="187" t="s">
        <v>1314</v>
      </c>
      <c r="O930" s="242"/>
      <c r="P930" s="302"/>
      <c r="Q930" s="302">
        <v>768119.11764705891</v>
      </c>
      <c r="R930" s="302">
        <v>1843485.8823529412</v>
      </c>
      <c r="S930" s="302"/>
      <c r="T930" s="228"/>
      <c r="U930" s="228"/>
      <c r="V930" s="126"/>
      <c r="W930" s="60">
        <v>2611605</v>
      </c>
      <c r="X930" s="192">
        <f>W930*1.12</f>
        <v>2924997.6</v>
      </c>
      <c r="Y930" s="143"/>
      <c r="Z930" s="86">
        <v>2015</v>
      </c>
      <c r="AA930" s="275"/>
    </row>
    <row r="931" spans="2:27" s="145" customFormat="1" ht="48" customHeight="1" x14ac:dyDescent="0.25">
      <c r="B931" s="105" t="s">
        <v>2444</v>
      </c>
      <c r="C931" s="224" t="s">
        <v>2</v>
      </c>
      <c r="D931" s="187" t="s">
        <v>452</v>
      </c>
      <c r="E931" s="187" t="s">
        <v>453</v>
      </c>
      <c r="F931" s="187" t="s">
        <v>453</v>
      </c>
      <c r="G931" s="373" t="s">
        <v>2448</v>
      </c>
      <c r="H931" s="126" t="s">
        <v>95</v>
      </c>
      <c r="I931" s="126">
        <v>0</v>
      </c>
      <c r="J931" s="205" t="s">
        <v>1022</v>
      </c>
      <c r="K931" s="293" t="s">
        <v>2449</v>
      </c>
      <c r="L931" s="187"/>
      <c r="M931" s="187" t="s">
        <v>495</v>
      </c>
      <c r="N931" s="187" t="s">
        <v>1314</v>
      </c>
      <c r="O931" s="242"/>
      <c r="P931" s="302"/>
      <c r="Q931" s="302">
        <v>514705.8823529412</v>
      </c>
      <c r="R931" s="302">
        <v>1235294.1176470588</v>
      </c>
      <c r="S931" s="302"/>
      <c r="T931" s="228"/>
      <c r="U931" s="228"/>
      <c r="V931" s="126"/>
      <c r="W931" s="60">
        <v>1750000</v>
      </c>
      <c r="X931" s="192">
        <f>W931*1.12</f>
        <v>1960000.0000000002</v>
      </c>
      <c r="Y931" s="143"/>
      <c r="Z931" s="86">
        <v>2015</v>
      </c>
      <c r="AA931" s="275"/>
    </row>
    <row r="932" spans="2:27" s="145" customFormat="1" ht="48" customHeight="1" x14ac:dyDescent="0.25">
      <c r="B932" s="105" t="s">
        <v>2445</v>
      </c>
      <c r="C932" s="224" t="s">
        <v>2</v>
      </c>
      <c r="D932" s="187" t="s">
        <v>531</v>
      </c>
      <c r="E932" s="187" t="s">
        <v>532</v>
      </c>
      <c r="F932" s="187" t="s">
        <v>980</v>
      </c>
      <c r="G932" s="373" t="s">
        <v>2450</v>
      </c>
      <c r="H932" s="126" t="s">
        <v>95</v>
      </c>
      <c r="I932" s="126">
        <v>0</v>
      </c>
      <c r="J932" s="205" t="s">
        <v>1022</v>
      </c>
      <c r="K932" s="293" t="s">
        <v>1085</v>
      </c>
      <c r="L932" s="187"/>
      <c r="M932" s="187" t="s">
        <v>495</v>
      </c>
      <c r="N932" s="187" t="s">
        <v>1314</v>
      </c>
      <c r="O932" s="242"/>
      <c r="P932" s="302"/>
      <c r="Q932" s="302">
        <v>0</v>
      </c>
      <c r="R932" s="302">
        <v>0</v>
      </c>
      <c r="S932" s="302">
        <v>0</v>
      </c>
      <c r="T932" s="228"/>
      <c r="U932" s="228"/>
      <c r="V932" s="126"/>
      <c r="W932" s="60">
        <v>0</v>
      </c>
      <c r="X932" s="192">
        <f>W932*1.12</f>
        <v>0</v>
      </c>
      <c r="Y932" s="143"/>
      <c r="Z932" s="86">
        <v>2015</v>
      </c>
      <c r="AA932" s="275" t="s">
        <v>992</v>
      </c>
    </row>
    <row r="933" spans="2:27" s="145" customFormat="1" ht="48" customHeight="1" x14ac:dyDescent="0.25">
      <c r="B933" s="105" t="s">
        <v>2446</v>
      </c>
      <c r="C933" s="224" t="s">
        <v>2</v>
      </c>
      <c r="D933" s="187" t="s">
        <v>531</v>
      </c>
      <c r="E933" s="187" t="s">
        <v>532</v>
      </c>
      <c r="F933" s="187" t="s">
        <v>980</v>
      </c>
      <c r="G933" s="373" t="s">
        <v>2451</v>
      </c>
      <c r="H933" s="126" t="s">
        <v>95</v>
      </c>
      <c r="I933" s="126">
        <v>0</v>
      </c>
      <c r="J933" s="205" t="s">
        <v>1022</v>
      </c>
      <c r="K933" s="293" t="s">
        <v>1085</v>
      </c>
      <c r="L933" s="187"/>
      <c r="M933" s="187" t="s">
        <v>495</v>
      </c>
      <c r="N933" s="187" t="s">
        <v>1314</v>
      </c>
      <c r="O933" s="242"/>
      <c r="P933" s="302"/>
      <c r="Q933" s="302">
        <v>0</v>
      </c>
      <c r="R933" s="302">
        <v>0</v>
      </c>
      <c r="S933" s="302">
        <v>0</v>
      </c>
      <c r="T933" s="228"/>
      <c r="U933" s="228"/>
      <c r="V933" s="126"/>
      <c r="W933" s="60">
        <v>0</v>
      </c>
      <c r="X933" s="192">
        <f t="shared" ref="X933" si="199">W933*1.12</f>
        <v>0</v>
      </c>
      <c r="Y933" s="143"/>
      <c r="Z933" s="86">
        <v>2015</v>
      </c>
      <c r="AA933" s="275" t="s">
        <v>992</v>
      </c>
    </row>
    <row r="934" spans="2:27" s="145" customFormat="1" ht="48" customHeight="1" x14ac:dyDescent="0.25">
      <c r="B934" s="105" t="s">
        <v>2452</v>
      </c>
      <c r="C934" s="224" t="s">
        <v>2</v>
      </c>
      <c r="D934" s="187" t="s">
        <v>452</v>
      </c>
      <c r="E934" s="187" t="s">
        <v>453</v>
      </c>
      <c r="F934" s="187" t="s">
        <v>453</v>
      </c>
      <c r="G934" s="373" t="s">
        <v>2394</v>
      </c>
      <c r="H934" s="126" t="s">
        <v>95</v>
      </c>
      <c r="I934" s="126">
        <v>0</v>
      </c>
      <c r="J934" s="205" t="s">
        <v>1239</v>
      </c>
      <c r="K934" s="293" t="s">
        <v>2396</v>
      </c>
      <c r="L934" s="187"/>
      <c r="M934" s="187" t="s">
        <v>495</v>
      </c>
      <c r="N934" s="187" t="s">
        <v>1314</v>
      </c>
      <c r="O934" s="242"/>
      <c r="P934" s="302"/>
      <c r="Q934" s="302">
        <v>141176.4705882353</v>
      </c>
      <c r="R934" s="302">
        <v>338823.5294117647</v>
      </c>
      <c r="S934" s="302"/>
      <c r="T934" s="228"/>
      <c r="U934" s="228"/>
      <c r="V934" s="126"/>
      <c r="W934" s="60">
        <v>480000</v>
      </c>
      <c r="X934" s="192">
        <f>W934*1.12</f>
        <v>537600</v>
      </c>
      <c r="Y934" s="143"/>
      <c r="Z934" s="86">
        <v>2015</v>
      </c>
      <c r="AA934" s="275"/>
    </row>
    <row r="935" spans="2:27" s="145" customFormat="1" ht="48" customHeight="1" x14ac:dyDescent="0.25">
      <c r="B935" s="105" t="s">
        <v>2453</v>
      </c>
      <c r="C935" s="224" t="s">
        <v>2</v>
      </c>
      <c r="D935" s="187" t="s">
        <v>452</v>
      </c>
      <c r="E935" s="187" t="s">
        <v>453</v>
      </c>
      <c r="F935" s="187" t="s">
        <v>453</v>
      </c>
      <c r="G935" s="373" t="s">
        <v>2460</v>
      </c>
      <c r="H935" s="126" t="s">
        <v>95</v>
      </c>
      <c r="I935" s="126">
        <v>0</v>
      </c>
      <c r="J935" s="205" t="s">
        <v>1239</v>
      </c>
      <c r="K935" s="293" t="s">
        <v>2396</v>
      </c>
      <c r="L935" s="187"/>
      <c r="M935" s="187" t="s">
        <v>495</v>
      </c>
      <c r="N935" s="187" t="s">
        <v>1314</v>
      </c>
      <c r="O935" s="242"/>
      <c r="P935" s="302"/>
      <c r="Q935" s="302">
        <v>105882.35294117648</v>
      </c>
      <c r="R935" s="302">
        <v>254117.64705882352</v>
      </c>
      <c r="S935" s="302"/>
      <c r="T935" s="228"/>
      <c r="U935" s="228"/>
      <c r="V935" s="126"/>
      <c r="W935" s="60">
        <v>360000</v>
      </c>
      <c r="X935" s="192">
        <f>W935*1.12</f>
        <v>403200.00000000006</v>
      </c>
      <c r="Y935" s="143"/>
      <c r="Z935" s="86">
        <v>2015</v>
      </c>
      <c r="AA935" s="275"/>
    </row>
    <row r="936" spans="2:27" s="145" customFormat="1" ht="48" customHeight="1" x14ac:dyDescent="0.25">
      <c r="B936" s="105" t="s">
        <v>2454</v>
      </c>
      <c r="C936" s="224" t="s">
        <v>2</v>
      </c>
      <c r="D936" s="187" t="s">
        <v>452</v>
      </c>
      <c r="E936" s="187" t="s">
        <v>453</v>
      </c>
      <c r="F936" s="187" t="s">
        <v>453</v>
      </c>
      <c r="G936" s="373" t="s">
        <v>2461</v>
      </c>
      <c r="H936" s="126" t="s">
        <v>95</v>
      </c>
      <c r="I936" s="126">
        <v>0</v>
      </c>
      <c r="J936" s="205" t="s">
        <v>1239</v>
      </c>
      <c r="K936" s="293" t="s">
        <v>2465</v>
      </c>
      <c r="L936" s="187"/>
      <c r="M936" s="187" t="s">
        <v>495</v>
      </c>
      <c r="N936" s="187" t="s">
        <v>1314</v>
      </c>
      <c r="O936" s="242"/>
      <c r="P936" s="302"/>
      <c r="Q936" s="302">
        <v>141176.4705882353</v>
      </c>
      <c r="R936" s="302">
        <v>338823.5294117647</v>
      </c>
      <c r="S936" s="302"/>
      <c r="T936" s="228"/>
      <c r="U936" s="228"/>
      <c r="V936" s="126"/>
      <c r="W936" s="60">
        <v>480000</v>
      </c>
      <c r="X936" s="192">
        <f t="shared" ref="X936" si="200">W936*1.12</f>
        <v>537600</v>
      </c>
      <c r="Y936" s="143"/>
      <c r="Z936" s="86">
        <v>2015</v>
      </c>
      <c r="AA936" s="275"/>
    </row>
    <row r="937" spans="2:27" s="145" customFormat="1" ht="48" customHeight="1" x14ac:dyDescent="0.25">
      <c r="B937" s="105" t="s">
        <v>2455</v>
      </c>
      <c r="C937" s="224" t="s">
        <v>2</v>
      </c>
      <c r="D937" s="187" t="s">
        <v>452</v>
      </c>
      <c r="E937" s="187" t="s">
        <v>453</v>
      </c>
      <c r="F937" s="187" t="s">
        <v>453</v>
      </c>
      <c r="G937" s="373" t="s">
        <v>2462</v>
      </c>
      <c r="H937" s="126" t="s">
        <v>95</v>
      </c>
      <c r="I937" s="126">
        <v>0</v>
      </c>
      <c r="J937" s="205" t="s">
        <v>1239</v>
      </c>
      <c r="K937" s="293" t="s">
        <v>2465</v>
      </c>
      <c r="L937" s="187"/>
      <c r="M937" s="187" t="s">
        <v>495</v>
      </c>
      <c r="N937" s="187" t="s">
        <v>1314</v>
      </c>
      <c r="O937" s="242"/>
      <c r="P937" s="302"/>
      <c r="Q937" s="302">
        <v>105882.35294117648</v>
      </c>
      <c r="R937" s="302">
        <v>254117.64705882352</v>
      </c>
      <c r="S937" s="302"/>
      <c r="T937" s="228"/>
      <c r="U937" s="228"/>
      <c r="V937" s="126"/>
      <c r="W937" s="60">
        <v>360000</v>
      </c>
      <c r="X937" s="192">
        <f>W937*1.12</f>
        <v>403200.00000000006</v>
      </c>
      <c r="Y937" s="143"/>
      <c r="Z937" s="86">
        <v>2015</v>
      </c>
      <c r="AA937" s="275"/>
    </row>
    <row r="938" spans="2:27" s="145" customFormat="1" ht="48" customHeight="1" x14ac:dyDescent="0.25">
      <c r="B938" s="105" t="s">
        <v>2456</v>
      </c>
      <c r="C938" s="224" t="s">
        <v>2</v>
      </c>
      <c r="D938" s="187" t="s">
        <v>452</v>
      </c>
      <c r="E938" s="187" t="s">
        <v>453</v>
      </c>
      <c r="F938" s="187" t="s">
        <v>453</v>
      </c>
      <c r="G938" s="373" t="s">
        <v>2461</v>
      </c>
      <c r="H938" s="126" t="s">
        <v>95</v>
      </c>
      <c r="I938" s="126">
        <v>0</v>
      </c>
      <c r="J938" s="205" t="s">
        <v>1239</v>
      </c>
      <c r="K938" s="293" t="s">
        <v>2465</v>
      </c>
      <c r="L938" s="187"/>
      <c r="M938" s="187" t="s">
        <v>495</v>
      </c>
      <c r="N938" s="187" t="s">
        <v>1314</v>
      </c>
      <c r="O938" s="242"/>
      <c r="P938" s="302"/>
      <c r="Q938" s="302">
        <v>176470.58823529413</v>
      </c>
      <c r="R938" s="302">
        <v>423529.4117647059</v>
      </c>
      <c r="S938" s="302"/>
      <c r="T938" s="228"/>
      <c r="U938" s="228"/>
      <c r="V938" s="126"/>
      <c r="W938" s="60">
        <v>600000</v>
      </c>
      <c r="X938" s="192">
        <f>W938*1.12</f>
        <v>672000.00000000012</v>
      </c>
      <c r="Y938" s="143"/>
      <c r="Z938" s="86">
        <v>2015</v>
      </c>
      <c r="AA938" s="275"/>
    </row>
    <row r="939" spans="2:27" s="145" customFormat="1" ht="48" customHeight="1" x14ac:dyDescent="0.25">
      <c r="B939" s="105" t="s">
        <v>2457</v>
      </c>
      <c r="C939" s="224" t="s">
        <v>2</v>
      </c>
      <c r="D939" s="187" t="s">
        <v>452</v>
      </c>
      <c r="E939" s="187" t="s">
        <v>453</v>
      </c>
      <c r="F939" s="187" t="s">
        <v>453</v>
      </c>
      <c r="G939" s="373" t="s">
        <v>2462</v>
      </c>
      <c r="H939" s="126" t="s">
        <v>95</v>
      </c>
      <c r="I939" s="126">
        <v>0</v>
      </c>
      <c r="J939" s="205" t="s">
        <v>1239</v>
      </c>
      <c r="K939" s="293" t="s">
        <v>2465</v>
      </c>
      <c r="L939" s="187"/>
      <c r="M939" s="187" t="s">
        <v>495</v>
      </c>
      <c r="N939" s="187" t="s">
        <v>1314</v>
      </c>
      <c r="O939" s="242"/>
      <c r="P939" s="302"/>
      <c r="Q939" s="302">
        <v>141176.4705882353</v>
      </c>
      <c r="R939" s="302">
        <v>338823.5294117647</v>
      </c>
      <c r="S939" s="302"/>
      <c r="T939" s="228"/>
      <c r="U939" s="228"/>
      <c r="V939" s="126"/>
      <c r="W939" s="60">
        <v>480000</v>
      </c>
      <c r="X939" s="192">
        <f>W939*1.12</f>
        <v>537600</v>
      </c>
      <c r="Y939" s="143"/>
      <c r="Z939" s="86">
        <v>2015</v>
      </c>
      <c r="AA939" s="275"/>
    </row>
    <row r="940" spans="2:27" s="145" customFormat="1" ht="48" customHeight="1" x14ac:dyDescent="0.25">
      <c r="B940" s="105" t="s">
        <v>2458</v>
      </c>
      <c r="C940" s="224" t="s">
        <v>2</v>
      </c>
      <c r="D940" s="187" t="s">
        <v>452</v>
      </c>
      <c r="E940" s="187" t="s">
        <v>453</v>
      </c>
      <c r="F940" s="187" t="s">
        <v>453</v>
      </c>
      <c r="G940" s="373" t="s">
        <v>2463</v>
      </c>
      <c r="H940" s="126" t="s">
        <v>95</v>
      </c>
      <c r="I940" s="126">
        <v>0</v>
      </c>
      <c r="J940" s="205" t="s">
        <v>500</v>
      </c>
      <c r="K940" s="293" t="s">
        <v>2466</v>
      </c>
      <c r="L940" s="187"/>
      <c r="M940" s="187" t="s">
        <v>495</v>
      </c>
      <c r="N940" s="187" t="s">
        <v>1314</v>
      </c>
      <c r="O940" s="242"/>
      <c r="P940" s="302"/>
      <c r="Q940" s="302">
        <v>146470.58823529413</v>
      </c>
      <c r="R940" s="302">
        <v>351529.4117647059</v>
      </c>
      <c r="S940" s="302"/>
      <c r="T940" s="228"/>
      <c r="U940" s="228"/>
      <c r="V940" s="126"/>
      <c r="W940" s="60">
        <v>498000</v>
      </c>
      <c r="X940" s="192">
        <f t="shared" ref="X940:X948" si="201">W940*1.12</f>
        <v>557760</v>
      </c>
      <c r="Y940" s="143"/>
      <c r="Z940" s="86">
        <v>2015</v>
      </c>
      <c r="AA940" s="275"/>
    </row>
    <row r="941" spans="2:27" s="145" customFormat="1" ht="48" customHeight="1" x14ac:dyDescent="0.25">
      <c r="B941" s="105" t="s">
        <v>2459</v>
      </c>
      <c r="C941" s="224" t="s">
        <v>2</v>
      </c>
      <c r="D941" s="187" t="s">
        <v>452</v>
      </c>
      <c r="E941" s="187" t="s">
        <v>453</v>
      </c>
      <c r="F941" s="187" t="s">
        <v>453</v>
      </c>
      <c r="G941" s="373" t="s">
        <v>2464</v>
      </c>
      <c r="H941" s="126" t="s">
        <v>95</v>
      </c>
      <c r="I941" s="126">
        <v>0</v>
      </c>
      <c r="J941" s="205" t="s">
        <v>500</v>
      </c>
      <c r="K941" s="293" t="s">
        <v>2466</v>
      </c>
      <c r="L941" s="187"/>
      <c r="M941" s="187" t="s">
        <v>495</v>
      </c>
      <c r="N941" s="187" t="s">
        <v>1314</v>
      </c>
      <c r="O941" s="242"/>
      <c r="P941" s="302"/>
      <c r="Q941" s="302">
        <v>102529.41176470587</v>
      </c>
      <c r="R941" s="302">
        <v>246070.5882352941</v>
      </c>
      <c r="S941" s="302"/>
      <c r="T941" s="228"/>
      <c r="U941" s="228"/>
      <c r="V941" s="126"/>
      <c r="W941" s="60">
        <v>348600</v>
      </c>
      <c r="X941" s="192">
        <f t="shared" si="201"/>
        <v>390432.00000000006</v>
      </c>
      <c r="Y941" s="143"/>
      <c r="Z941" s="86">
        <v>2015</v>
      </c>
      <c r="AA941" s="275"/>
    </row>
    <row r="942" spans="2:27" s="145" customFormat="1" ht="48" customHeight="1" x14ac:dyDescent="0.25">
      <c r="B942" s="105" t="s">
        <v>2467</v>
      </c>
      <c r="C942" s="224" t="s">
        <v>2</v>
      </c>
      <c r="D942" s="187" t="s">
        <v>2468</v>
      </c>
      <c r="E942" s="187" t="s">
        <v>2469</v>
      </c>
      <c r="F942" s="187" t="s">
        <v>2469</v>
      </c>
      <c r="G942" s="373" t="s">
        <v>2470</v>
      </c>
      <c r="H942" s="126" t="s">
        <v>95</v>
      </c>
      <c r="I942" s="126">
        <v>0</v>
      </c>
      <c r="J942" s="205" t="s">
        <v>1239</v>
      </c>
      <c r="K942" s="293" t="s">
        <v>1085</v>
      </c>
      <c r="L942" s="187"/>
      <c r="M942" s="187" t="s">
        <v>495</v>
      </c>
      <c r="N942" s="187" t="s">
        <v>1314</v>
      </c>
      <c r="O942" s="242"/>
      <c r="P942" s="302"/>
      <c r="Q942" s="302">
        <v>828720</v>
      </c>
      <c r="R942" s="302">
        <v>2486160</v>
      </c>
      <c r="S942" s="302">
        <v>2486160</v>
      </c>
      <c r="T942" s="228">
        <v>2486160</v>
      </c>
      <c r="U942" s="228">
        <v>2486160</v>
      </c>
      <c r="V942" s="126"/>
      <c r="W942" s="60">
        <v>12430800</v>
      </c>
      <c r="X942" s="192">
        <f t="shared" si="201"/>
        <v>13922496.000000002</v>
      </c>
      <c r="Y942" s="143"/>
      <c r="Z942" s="86">
        <v>2015</v>
      </c>
      <c r="AA942" s="374" t="s">
        <v>2471</v>
      </c>
    </row>
    <row r="943" spans="2:27" s="145" customFormat="1" ht="48" customHeight="1" x14ac:dyDescent="0.25">
      <c r="B943" s="105" t="s">
        <v>2472</v>
      </c>
      <c r="C943" s="224" t="s">
        <v>2</v>
      </c>
      <c r="D943" s="187" t="s">
        <v>593</v>
      </c>
      <c r="E943" s="187" t="s">
        <v>594</v>
      </c>
      <c r="F943" s="187" t="s">
        <v>595</v>
      </c>
      <c r="G943" s="373" t="s">
        <v>2355</v>
      </c>
      <c r="H943" s="126" t="s">
        <v>3</v>
      </c>
      <c r="I943" s="126">
        <v>0</v>
      </c>
      <c r="J943" s="205" t="s">
        <v>1014</v>
      </c>
      <c r="K943" s="293" t="s">
        <v>2473</v>
      </c>
      <c r="L943" s="187"/>
      <c r="M943" s="187" t="s">
        <v>2474</v>
      </c>
      <c r="N943" s="187" t="s">
        <v>1314</v>
      </c>
      <c r="O943" s="242"/>
      <c r="P943" s="302"/>
      <c r="Q943" s="302">
        <v>0</v>
      </c>
      <c r="R943" s="302">
        <v>0</v>
      </c>
      <c r="S943" s="302"/>
      <c r="T943" s="228"/>
      <c r="U943" s="228"/>
      <c r="V943" s="126"/>
      <c r="W943" s="60">
        <v>0</v>
      </c>
      <c r="X943" s="192">
        <f t="shared" ref="X943:X947" si="202">W943*1.12</f>
        <v>0</v>
      </c>
      <c r="Y943" s="143"/>
      <c r="Z943" s="86">
        <v>2015</v>
      </c>
      <c r="AA943" s="374" t="s">
        <v>992</v>
      </c>
    </row>
    <row r="944" spans="2:27" s="145" customFormat="1" ht="48" customHeight="1" x14ac:dyDescent="0.25">
      <c r="B944" s="105" t="s">
        <v>2475</v>
      </c>
      <c r="C944" s="224" t="s">
        <v>2</v>
      </c>
      <c r="D944" s="187" t="s">
        <v>593</v>
      </c>
      <c r="E944" s="187" t="s">
        <v>594</v>
      </c>
      <c r="F944" s="187" t="s">
        <v>595</v>
      </c>
      <c r="G944" s="373" t="s">
        <v>2476</v>
      </c>
      <c r="H944" s="126" t="s">
        <v>95</v>
      </c>
      <c r="I944" s="126">
        <v>0</v>
      </c>
      <c r="J944" s="205" t="s">
        <v>1014</v>
      </c>
      <c r="K944" s="293" t="s">
        <v>2222</v>
      </c>
      <c r="L944" s="187"/>
      <c r="M944" s="187" t="s">
        <v>1117</v>
      </c>
      <c r="N944" s="187" t="s">
        <v>1314</v>
      </c>
      <c r="O944" s="242"/>
      <c r="P944" s="302"/>
      <c r="Q944" s="302">
        <v>73891.620689655174</v>
      </c>
      <c r="R944" s="302">
        <v>177339.88965517242</v>
      </c>
      <c r="S944" s="302">
        <v>177339.88965517242</v>
      </c>
      <c r="T944" s="228"/>
      <c r="U944" s="228"/>
      <c r="V944" s="126"/>
      <c r="W944" s="60">
        <v>428571.4</v>
      </c>
      <c r="X944" s="192">
        <f t="shared" si="202"/>
        <v>479999.96800000005</v>
      </c>
      <c r="Y944" s="143"/>
      <c r="Z944" s="86">
        <v>2015</v>
      </c>
      <c r="AA944" s="374"/>
    </row>
    <row r="945" spans="2:27" s="145" customFormat="1" ht="48" customHeight="1" x14ac:dyDescent="0.25">
      <c r="B945" s="105" t="s">
        <v>2496</v>
      </c>
      <c r="C945" s="224" t="s">
        <v>2</v>
      </c>
      <c r="D945" s="187" t="s">
        <v>293</v>
      </c>
      <c r="E945" s="187" t="s">
        <v>294</v>
      </c>
      <c r="F945" s="187" t="s">
        <v>294</v>
      </c>
      <c r="G945" s="373" t="s">
        <v>2497</v>
      </c>
      <c r="H945" s="126" t="s">
        <v>95</v>
      </c>
      <c r="I945" s="126">
        <v>100</v>
      </c>
      <c r="J945" s="205" t="s">
        <v>1014</v>
      </c>
      <c r="K945" s="293" t="s">
        <v>2500</v>
      </c>
      <c r="L945" s="187"/>
      <c r="M945" s="187" t="s">
        <v>1117</v>
      </c>
      <c r="N945" s="187" t="s">
        <v>1314</v>
      </c>
      <c r="O945" s="242"/>
      <c r="P945" s="302"/>
      <c r="Q945" s="302">
        <v>16706798.789999999</v>
      </c>
      <c r="R945" s="302">
        <v>50120396.359999999</v>
      </c>
      <c r="S945" s="302">
        <v>50120396.359999999</v>
      </c>
      <c r="T945" s="228"/>
      <c r="U945" s="228"/>
      <c r="V945" s="126"/>
      <c r="W945" s="60">
        <v>116947591.50999999</v>
      </c>
      <c r="X945" s="192">
        <f t="shared" si="202"/>
        <v>130981302.4912</v>
      </c>
      <c r="Y945" s="143"/>
      <c r="Z945" s="86">
        <v>2015</v>
      </c>
      <c r="AA945" s="374"/>
    </row>
    <row r="946" spans="2:27" s="145" customFormat="1" ht="48" customHeight="1" x14ac:dyDescent="0.25">
      <c r="B946" s="105" t="s">
        <v>2498</v>
      </c>
      <c r="C946" s="224" t="s">
        <v>2</v>
      </c>
      <c r="D946" s="187" t="s">
        <v>293</v>
      </c>
      <c r="E946" s="187" t="s">
        <v>294</v>
      </c>
      <c r="F946" s="187" t="s">
        <v>294</v>
      </c>
      <c r="G946" s="373" t="s">
        <v>2499</v>
      </c>
      <c r="H946" s="126" t="s">
        <v>95</v>
      </c>
      <c r="I946" s="126">
        <v>100</v>
      </c>
      <c r="J946" s="205" t="s">
        <v>1014</v>
      </c>
      <c r="K946" s="293" t="s">
        <v>2500</v>
      </c>
      <c r="L946" s="187"/>
      <c r="M946" s="187" t="s">
        <v>1117</v>
      </c>
      <c r="N946" s="187" t="s">
        <v>1314</v>
      </c>
      <c r="O946" s="242"/>
      <c r="P946" s="302"/>
      <c r="Q946" s="302">
        <v>1960015.5</v>
      </c>
      <c r="R946" s="302">
        <v>5880046.5</v>
      </c>
      <c r="S946" s="302">
        <v>5880046.5</v>
      </c>
      <c r="T946" s="228"/>
      <c r="U946" s="228"/>
      <c r="V946" s="126"/>
      <c r="W946" s="60">
        <v>13720108.5</v>
      </c>
      <c r="X946" s="192">
        <f t="shared" si="202"/>
        <v>15366521.520000001</v>
      </c>
      <c r="Y946" s="143"/>
      <c r="Z946" s="86">
        <v>2015</v>
      </c>
      <c r="AA946" s="374"/>
    </row>
    <row r="947" spans="2:27" s="145" customFormat="1" ht="48" customHeight="1" x14ac:dyDescent="0.25">
      <c r="B947" s="105" t="s">
        <v>2501</v>
      </c>
      <c r="C947" s="224" t="s">
        <v>2</v>
      </c>
      <c r="D947" s="187" t="s">
        <v>2502</v>
      </c>
      <c r="E947" s="187" t="s">
        <v>2503</v>
      </c>
      <c r="F947" s="187" t="s">
        <v>2503</v>
      </c>
      <c r="G947" s="373" t="s">
        <v>2504</v>
      </c>
      <c r="H947" s="126" t="s">
        <v>95</v>
      </c>
      <c r="I947" s="126">
        <v>0</v>
      </c>
      <c r="J947" s="205" t="s">
        <v>1014</v>
      </c>
      <c r="K947" s="293" t="s">
        <v>2505</v>
      </c>
      <c r="L947" s="187"/>
      <c r="M947" s="187" t="s">
        <v>1117</v>
      </c>
      <c r="N947" s="187" t="s">
        <v>1314</v>
      </c>
      <c r="O947" s="242"/>
      <c r="P947" s="302"/>
      <c r="Q947" s="302">
        <v>1020000</v>
      </c>
      <c r="R947" s="302">
        <v>2040000</v>
      </c>
      <c r="S947" s="302"/>
      <c r="T947" s="228"/>
      <c r="U947" s="228"/>
      <c r="V947" s="126"/>
      <c r="W947" s="60">
        <v>3060000</v>
      </c>
      <c r="X947" s="192">
        <f t="shared" si="202"/>
        <v>3427200.0000000005</v>
      </c>
      <c r="Y947" s="143"/>
      <c r="Z947" s="86">
        <v>2015</v>
      </c>
      <c r="AA947" s="374"/>
    </row>
    <row r="948" spans="2:27" s="145" customFormat="1" ht="48" customHeight="1" x14ac:dyDescent="0.25">
      <c r="B948" s="105" t="s">
        <v>2506</v>
      </c>
      <c r="C948" s="224" t="s">
        <v>2</v>
      </c>
      <c r="D948" s="187" t="s">
        <v>452</v>
      </c>
      <c r="E948" s="187" t="s">
        <v>453</v>
      </c>
      <c r="F948" s="187" t="s">
        <v>453</v>
      </c>
      <c r="G948" s="373" t="s">
        <v>2525</v>
      </c>
      <c r="H948" s="126" t="s">
        <v>95</v>
      </c>
      <c r="I948" s="126">
        <v>0</v>
      </c>
      <c r="J948" s="205" t="s">
        <v>1015</v>
      </c>
      <c r="K948" s="293" t="s">
        <v>2300</v>
      </c>
      <c r="L948" s="187"/>
      <c r="M948" s="187" t="s">
        <v>495</v>
      </c>
      <c r="N948" s="187" t="s">
        <v>1314</v>
      </c>
      <c r="O948" s="242"/>
      <c r="P948" s="302"/>
      <c r="Q948" s="302">
        <v>170481.17647058825</v>
      </c>
      <c r="R948" s="302">
        <v>409154.82352941181</v>
      </c>
      <c r="S948" s="302"/>
      <c r="T948" s="228"/>
      <c r="U948" s="228"/>
      <c r="V948" s="126"/>
      <c r="W948" s="60">
        <v>579636</v>
      </c>
      <c r="X948" s="192">
        <f t="shared" si="201"/>
        <v>649192.32000000007</v>
      </c>
      <c r="Y948" s="143"/>
      <c r="Z948" s="86">
        <v>2015</v>
      </c>
      <c r="AA948" s="374"/>
    </row>
    <row r="949" spans="2:27" s="145" customFormat="1" ht="48" customHeight="1" x14ac:dyDescent="0.25">
      <c r="B949" s="105" t="s">
        <v>2507</v>
      </c>
      <c r="C949" s="224" t="s">
        <v>2</v>
      </c>
      <c r="D949" s="187" t="s">
        <v>452</v>
      </c>
      <c r="E949" s="187" t="s">
        <v>453</v>
      </c>
      <c r="F949" s="187" t="s">
        <v>453</v>
      </c>
      <c r="G949" s="373" t="s">
        <v>2527</v>
      </c>
      <c r="H949" s="126" t="s">
        <v>95</v>
      </c>
      <c r="I949" s="126">
        <v>0</v>
      </c>
      <c r="J949" s="205" t="s">
        <v>1015</v>
      </c>
      <c r="K949" s="293" t="s">
        <v>2300</v>
      </c>
      <c r="L949" s="187"/>
      <c r="M949" s="187" t="s">
        <v>495</v>
      </c>
      <c r="N949" s="187" t="s">
        <v>1314</v>
      </c>
      <c r="O949" s="242"/>
      <c r="P949" s="302"/>
      <c r="Q949" s="302">
        <v>105000</v>
      </c>
      <c r="R949" s="302">
        <v>252000</v>
      </c>
      <c r="S949" s="302"/>
      <c r="T949" s="228"/>
      <c r="U949" s="228"/>
      <c r="V949" s="126"/>
      <c r="W949" s="60">
        <v>357000</v>
      </c>
      <c r="X949" s="192">
        <f t="shared" si="196"/>
        <v>399840.00000000006</v>
      </c>
      <c r="Y949" s="143"/>
      <c r="Z949" s="86">
        <v>2015</v>
      </c>
      <c r="AA949" s="374"/>
    </row>
    <row r="950" spans="2:27" s="145" customFormat="1" ht="48" customHeight="1" x14ac:dyDescent="0.25">
      <c r="B950" s="105" t="s">
        <v>2508</v>
      </c>
      <c r="C950" s="224" t="s">
        <v>2</v>
      </c>
      <c r="D950" s="187" t="s">
        <v>452</v>
      </c>
      <c r="E950" s="187" t="s">
        <v>453</v>
      </c>
      <c r="F950" s="187" t="s">
        <v>453</v>
      </c>
      <c r="G950" s="373" t="s">
        <v>2511</v>
      </c>
      <c r="H950" s="126" t="s">
        <v>95</v>
      </c>
      <c r="I950" s="126">
        <v>0</v>
      </c>
      <c r="J950" s="205" t="s">
        <v>1014</v>
      </c>
      <c r="K950" s="293" t="s">
        <v>2300</v>
      </c>
      <c r="L950" s="187"/>
      <c r="M950" s="187" t="s">
        <v>495</v>
      </c>
      <c r="N950" s="187" t="s">
        <v>1314</v>
      </c>
      <c r="O950" s="242"/>
      <c r="P950" s="302"/>
      <c r="Q950" s="302">
        <v>174720</v>
      </c>
      <c r="R950" s="302">
        <v>419328</v>
      </c>
      <c r="S950" s="302"/>
      <c r="T950" s="228"/>
      <c r="U950" s="228"/>
      <c r="V950" s="126"/>
      <c r="W950" s="60">
        <v>594048</v>
      </c>
      <c r="X950" s="192">
        <f t="shared" ref="X950:X953" si="203">W950*1.12</f>
        <v>665333.76000000001</v>
      </c>
      <c r="Y950" s="143"/>
      <c r="Z950" s="86">
        <v>2015</v>
      </c>
      <c r="AA950" s="374"/>
    </row>
    <row r="951" spans="2:27" s="145" customFormat="1" ht="48" customHeight="1" x14ac:dyDescent="0.25">
      <c r="B951" s="105" t="s">
        <v>2509</v>
      </c>
      <c r="C951" s="224" t="s">
        <v>2</v>
      </c>
      <c r="D951" s="187" t="s">
        <v>452</v>
      </c>
      <c r="E951" s="187" t="s">
        <v>453</v>
      </c>
      <c r="F951" s="187" t="s">
        <v>453</v>
      </c>
      <c r="G951" s="373" t="s">
        <v>2512</v>
      </c>
      <c r="H951" s="126" t="s">
        <v>95</v>
      </c>
      <c r="I951" s="126">
        <v>0</v>
      </c>
      <c r="J951" s="205" t="s">
        <v>1014</v>
      </c>
      <c r="K951" s="293" t="s">
        <v>2300</v>
      </c>
      <c r="L951" s="187"/>
      <c r="M951" s="187" t="s">
        <v>495</v>
      </c>
      <c r="N951" s="187" t="s">
        <v>1314</v>
      </c>
      <c r="O951" s="242"/>
      <c r="P951" s="302"/>
      <c r="Q951" s="302">
        <v>113696.4705882353</v>
      </c>
      <c r="R951" s="302">
        <v>272871.5294117647</v>
      </c>
      <c r="S951" s="302"/>
      <c r="T951" s="228"/>
      <c r="U951" s="228"/>
      <c r="V951" s="126"/>
      <c r="W951" s="60">
        <v>386568</v>
      </c>
      <c r="X951" s="192">
        <f t="shared" si="203"/>
        <v>432956.16000000003</v>
      </c>
      <c r="Y951" s="143"/>
      <c r="Z951" s="86">
        <v>2015</v>
      </c>
      <c r="AA951" s="374"/>
    </row>
    <row r="952" spans="2:27" s="145" customFormat="1" ht="48" customHeight="1" x14ac:dyDescent="0.25">
      <c r="B952" s="105" t="s">
        <v>2510</v>
      </c>
      <c r="C952" s="224" t="s">
        <v>2</v>
      </c>
      <c r="D952" s="187" t="s">
        <v>593</v>
      </c>
      <c r="E952" s="187" t="s">
        <v>594</v>
      </c>
      <c r="F952" s="187" t="s">
        <v>595</v>
      </c>
      <c r="G952" s="373" t="s">
        <v>2513</v>
      </c>
      <c r="H952" s="126" t="s">
        <v>95</v>
      </c>
      <c r="I952" s="126">
        <v>0</v>
      </c>
      <c r="J952" s="205" t="s">
        <v>1014</v>
      </c>
      <c r="K952" s="293" t="s">
        <v>2514</v>
      </c>
      <c r="L952" s="187"/>
      <c r="M952" s="187" t="s">
        <v>1117</v>
      </c>
      <c r="N952" s="187" t="s">
        <v>1314</v>
      </c>
      <c r="O952" s="242"/>
      <c r="P952" s="302"/>
      <c r="Q952" s="302">
        <v>50000</v>
      </c>
      <c r="R952" s="302">
        <v>150000</v>
      </c>
      <c r="S952" s="302">
        <v>150000</v>
      </c>
      <c r="T952" s="228"/>
      <c r="U952" s="228"/>
      <c r="V952" s="126"/>
      <c r="W952" s="60">
        <v>350000</v>
      </c>
      <c r="X952" s="192">
        <f t="shared" si="203"/>
        <v>392000.00000000006</v>
      </c>
      <c r="Y952" s="143"/>
      <c r="Z952" s="86">
        <v>2015</v>
      </c>
      <c r="AA952" s="374"/>
    </row>
    <row r="953" spans="2:27" s="145" customFormat="1" ht="48" customHeight="1" x14ac:dyDescent="0.25">
      <c r="B953" s="105" t="s">
        <v>2517</v>
      </c>
      <c r="C953" s="224" t="s">
        <v>2</v>
      </c>
      <c r="D953" s="187" t="s">
        <v>1553</v>
      </c>
      <c r="E953" s="187" t="s">
        <v>1554</v>
      </c>
      <c r="F953" s="187" t="s">
        <v>1554</v>
      </c>
      <c r="G953" s="373" t="s">
        <v>2666</v>
      </c>
      <c r="H953" s="126" t="s">
        <v>95</v>
      </c>
      <c r="I953" s="126">
        <v>0</v>
      </c>
      <c r="J953" s="205" t="s">
        <v>500</v>
      </c>
      <c r="K953" s="293" t="s">
        <v>2518</v>
      </c>
      <c r="L953" s="187"/>
      <c r="M953" s="187" t="s">
        <v>1117</v>
      </c>
      <c r="N953" s="187" t="s">
        <v>1314</v>
      </c>
      <c r="O953" s="242"/>
      <c r="P953" s="302"/>
      <c r="Q953" s="302">
        <v>12112850</v>
      </c>
      <c r="R953" s="302">
        <v>36338550</v>
      </c>
      <c r="S953" s="302"/>
      <c r="T953" s="228"/>
      <c r="U953" s="228"/>
      <c r="V953" s="126"/>
      <c r="W953" s="60">
        <v>48451400</v>
      </c>
      <c r="X953" s="192">
        <f t="shared" si="203"/>
        <v>54265568.000000007</v>
      </c>
      <c r="Y953" s="143"/>
      <c r="Z953" s="86">
        <v>2015</v>
      </c>
      <c r="AA953" s="374"/>
    </row>
    <row r="954" spans="2:27" s="145" customFormat="1" ht="48" customHeight="1" x14ac:dyDescent="0.25">
      <c r="B954" s="105" t="s">
        <v>2519</v>
      </c>
      <c r="C954" s="224" t="s">
        <v>2</v>
      </c>
      <c r="D954" s="187" t="s">
        <v>2520</v>
      </c>
      <c r="E954" s="187" t="s">
        <v>2521</v>
      </c>
      <c r="F954" s="187" t="s">
        <v>2521</v>
      </c>
      <c r="G954" s="373" t="s">
        <v>2522</v>
      </c>
      <c r="H954" s="126" t="s">
        <v>3</v>
      </c>
      <c r="I954" s="126">
        <v>0</v>
      </c>
      <c r="J954" s="205" t="s">
        <v>2523</v>
      </c>
      <c r="K954" s="293" t="s">
        <v>41</v>
      </c>
      <c r="L954" s="187"/>
      <c r="M954" s="187" t="s">
        <v>1117</v>
      </c>
      <c r="N954" s="187" t="s">
        <v>1314</v>
      </c>
      <c r="O954" s="242"/>
      <c r="P954" s="302"/>
      <c r="Q954" s="302">
        <v>0</v>
      </c>
      <c r="R954" s="302">
        <v>0</v>
      </c>
      <c r="S954" s="302"/>
      <c r="T954" s="228"/>
      <c r="U954" s="228"/>
      <c r="V954" s="126"/>
      <c r="W954" s="60">
        <v>0</v>
      </c>
      <c r="X954" s="192">
        <f t="shared" ref="X954:X956" si="204">W954*1.12</f>
        <v>0</v>
      </c>
      <c r="Y954" s="143"/>
      <c r="Z954" s="86">
        <v>2015</v>
      </c>
      <c r="AA954" s="374" t="s">
        <v>2534</v>
      </c>
    </row>
    <row r="955" spans="2:27" s="145" customFormat="1" ht="48" customHeight="1" x14ac:dyDescent="0.25">
      <c r="B955" s="105" t="s">
        <v>2533</v>
      </c>
      <c r="C955" s="224" t="s">
        <v>2</v>
      </c>
      <c r="D955" s="187" t="s">
        <v>2520</v>
      </c>
      <c r="E955" s="187" t="s">
        <v>2521</v>
      </c>
      <c r="F955" s="187" t="s">
        <v>2521</v>
      </c>
      <c r="G955" s="373" t="s">
        <v>2522</v>
      </c>
      <c r="H955" s="126" t="s">
        <v>3</v>
      </c>
      <c r="I955" s="126">
        <v>0</v>
      </c>
      <c r="J955" s="205" t="s">
        <v>2523</v>
      </c>
      <c r="K955" s="293" t="s">
        <v>41</v>
      </c>
      <c r="L955" s="187"/>
      <c r="M955" s="187" t="s">
        <v>1117</v>
      </c>
      <c r="N955" s="187" t="s">
        <v>1314</v>
      </c>
      <c r="O955" s="242"/>
      <c r="P955" s="302"/>
      <c r="Q955" s="302">
        <v>55500</v>
      </c>
      <c r="R955" s="302">
        <v>225000</v>
      </c>
      <c r="S955" s="302"/>
      <c r="T955" s="228"/>
      <c r="U955" s="228"/>
      <c r="V955" s="126"/>
      <c r="W955" s="60">
        <f>Q955+R955</f>
        <v>280500</v>
      </c>
      <c r="X955" s="192">
        <f t="shared" si="204"/>
        <v>314160.00000000006</v>
      </c>
      <c r="Y955" s="143"/>
      <c r="Z955" s="86">
        <v>2015</v>
      </c>
      <c r="AA955" s="374"/>
    </row>
    <row r="956" spans="2:27" s="145" customFormat="1" ht="48" customHeight="1" x14ac:dyDescent="0.25">
      <c r="B956" s="105" t="s">
        <v>2526</v>
      </c>
      <c r="C956" s="224" t="s">
        <v>2</v>
      </c>
      <c r="D956" s="187" t="s">
        <v>452</v>
      </c>
      <c r="E956" s="187" t="s">
        <v>453</v>
      </c>
      <c r="F956" s="187" t="s">
        <v>453</v>
      </c>
      <c r="G956" s="373" t="s">
        <v>2527</v>
      </c>
      <c r="H956" s="126" t="s">
        <v>95</v>
      </c>
      <c r="I956" s="126">
        <v>0</v>
      </c>
      <c r="J956" s="205" t="s">
        <v>1014</v>
      </c>
      <c r="K956" s="293" t="s">
        <v>2300</v>
      </c>
      <c r="L956" s="187"/>
      <c r="M956" s="187" t="s">
        <v>1117</v>
      </c>
      <c r="N956" s="187" t="s">
        <v>1314</v>
      </c>
      <c r="O956" s="242"/>
      <c r="P956" s="302"/>
      <c r="Q956" s="302">
        <v>436666.66666666669</v>
      </c>
      <c r="R956" s="302">
        <v>873333.33333333337</v>
      </c>
      <c r="S956" s="302"/>
      <c r="T956" s="228"/>
      <c r="U956" s="228"/>
      <c r="V956" s="126"/>
      <c r="W956" s="60">
        <v>1310000</v>
      </c>
      <c r="X956" s="192">
        <f t="shared" si="204"/>
        <v>1467200.0000000002</v>
      </c>
      <c r="Y956" s="143"/>
      <c r="Z956" s="86">
        <v>2015</v>
      </c>
      <c r="AA956" s="374"/>
    </row>
    <row r="957" spans="2:27" s="145" customFormat="1" ht="48" customHeight="1" x14ac:dyDescent="0.25">
      <c r="B957" s="105" t="s">
        <v>2528</v>
      </c>
      <c r="C957" s="224" t="s">
        <v>2</v>
      </c>
      <c r="D957" s="187" t="s">
        <v>741</v>
      </c>
      <c r="E957" s="187" t="s">
        <v>742</v>
      </c>
      <c r="F957" s="187" t="s">
        <v>742</v>
      </c>
      <c r="G957" s="373" t="s">
        <v>2397</v>
      </c>
      <c r="H957" s="126" t="s">
        <v>95</v>
      </c>
      <c r="I957" s="126">
        <v>0</v>
      </c>
      <c r="J957" s="205" t="s">
        <v>1014</v>
      </c>
      <c r="K957" s="293" t="s">
        <v>1085</v>
      </c>
      <c r="L957" s="187"/>
      <c r="M957" s="187" t="s">
        <v>1117</v>
      </c>
      <c r="N957" s="187" t="s">
        <v>1314</v>
      </c>
      <c r="O957" s="242"/>
      <c r="P957" s="302"/>
      <c r="Q957" s="302">
        <v>825000</v>
      </c>
      <c r="R957" s="302">
        <v>825000</v>
      </c>
      <c r="S957" s="302">
        <v>825000</v>
      </c>
      <c r="T957" s="228"/>
      <c r="U957" s="228"/>
      <c r="V957" s="126"/>
      <c r="W957" s="60">
        <f>Q957+R957+S957</f>
        <v>2475000</v>
      </c>
      <c r="X957" s="192">
        <f t="shared" ref="X957:X961" si="205">W957*1.12</f>
        <v>2772000.0000000005</v>
      </c>
      <c r="Y957" s="143"/>
      <c r="Z957" s="86">
        <v>2015</v>
      </c>
      <c r="AA957" s="374"/>
    </row>
    <row r="958" spans="2:27" s="145" customFormat="1" ht="48" customHeight="1" x14ac:dyDescent="0.25">
      <c r="B958" s="105" t="s">
        <v>2530</v>
      </c>
      <c r="C958" s="224" t="s">
        <v>2</v>
      </c>
      <c r="D958" s="187" t="s">
        <v>487</v>
      </c>
      <c r="E958" s="187" t="s">
        <v>1283</v>
      </c>
      <c r="F958" s="187" t="s">
        <v>1284</v>
      </c>
      <c r="G958" s="373" t="s">
        <v>2531</v>
      </c>
      <c r="H958" s="126" t="s">
        <v>95</v>
      </c>
      <c r="I958" s="126">
        <v>0</v>
      </c>
      <c r="J958" s="205" t="s">
        <v>1014</v>
      </c>
      <c r="K958" s="293" t="s">
        <v>2532</v>
      </c>
      <c r="L958" s="187"/>
      <c r="M958" s="187" t="s">
        <v>1117</v>
      </c>
      <c r="N958" s="187" t="s">
        <v>1314</v>
      </c>
      <c r="O958" s="242"/>
      <c r="P958" s="302"/>
      <c r="Q958" s="302">
        <v>9528925</v>
      </c>
      <c r="R958" s="302">
        <v>28586775</v>
      </c>
      <c r="S958" s="302">
        <v>28586775</v>
      </c>
      <c r="T958" s="228"/>
      <c r="U958" s="228"/>
      <c r="V958" s="126"/>
      <c r="W958" s="60">
        <v>66702475</v>
      </c>
      <c r="X958" s="192">
        <f t="shared" si="205"/>
        <v>74706772</v>
      </c>
      <c r="Y958" s="143"/>
      <c r="Z958" s="86">
        <v>2015</v>
      </c>
      <c r="AA958" s="374"/>
    </row>
    <row r="959" spans="2:27" s="145" customFormat="1" ht="48" customHeight="1" x14ac:dyDescent="0.25">
      <c r="B959" s="105" t="s">
        <v>2535</v>
      </c>
      <c r="C959" s="224" t="s">
        <v>2</v>
      </c>
      <c r="D959" s="187" t="s">
        <v>452</v>
      </c>
      <c r="E959" s="187" t="s">
        <v>453</v>
      </c>
      <c r="F959" s="187" t="s">
        <v>453</v>
      </c>
      <c r="G959" s="373" t="s">
        <v>2539</v>
      </c>
      <c r="H959" s="126" t="s">
        <v>95</v>
      </c>
      <c r="I959" s="126">
        <v>0</v>
      </c>
      <c r="J959" s="205" t="s">
        <v>1014</v>
      </c>
      <c r="K959" s="293" t="s">
        <v>2543</v>
      </c>
      <c r="L959" s="187"/>
      <c r="M959" s="187" t="s">
        <v>1117</v>
      </c>
      <c r="N959" s="187" t="s">
        <v>1314</v>
      </c>
      <c r="O959" s="242"/>
      <c r="P959" s="302"/>
      <c r="Q959" s="302">
        <v>150600</v>
      </c>
      <c r="R959" s="302">
        <v>451800</v>
      </c>
      <c r="S959" s="302">
        <v>451800</v>
      </c>
      <c r="T959" s="228"/>
      <c r="U959" s="228"/>
      <c r="V959" s="126"/>
      <c r="W959" s="60">
        <v>1054200</v>
      </c>
      <c r="X959" s="192">
        <f t="shared" si="205"/>
        <v>1180704</v>
      </c>
      <c r="Y959" s="143"/>
      <c r="Z959" s="86">
        <v>2015</v>
      </c>
      <c r="AA959" s="374"/>
    </row>
    <row r="960" spans="2:27" s="145" customFormat="1" ht="48" customHeight="1" x14ac:dyDescent="0.25">
      <c r="B960" s="105" t="s">
        <v>2536</v>
      </c>
      <c r="C960" s="224" t="s">
        <v>2</v>
      </c>
      <c r="D960" s="187" t="s">
        <v>452</v>
      </c>
      <c r="E960" s="187" t="s">
        <v>453</v>
      </c>
      <c r="F960" s="187" t="s">
        <v>453</v>
      </c>
      <c r="G960" s="373" t="s">
        <v>2540</v>
      </c>
      <c r="H960" s="126" t="s">
        <v>95</v>
      </c>
      <c r="I960" s="126">
        <v>0</v>
      </c>
      <c r="J960" s="205" t="s">
        <v>1014</v>
      </c>
      <c r="K960" s="293" t="s">
        <v>2543</v>
      </c>
      <c r="L960" s="187"/>
      <c r="M960" s="187" t="s">
        <v>1117</v>
      </c>
      <c r="N960" s="187" t="s">
        <v>1314</v>
      </c>
      <c r="O960" s="242"/>
      <c r="P960" s="302"/>
      <c r="Q960" s="302">
        <v>168446.92857142858</v>
      </c>
      <c r="R960" s="302">
        <v>505340.78571428574</v>
      </c>
      <c r="S960" s="302">
        <v>505340.78571428574</v>
      </c>
      <c r="T960" s="228"/>
      <c r="U960" s="228"/>
      <c r="V960" s="126"/>
      <c r="W960" s="60">
        <v>1179128.5</v>
      </c>
      <c r="X960" s="192">
        <f t="shared" si="205"/>
        <v>1320623.9200000002</v>
      </c>
      <c r="Y960" s="143"/>
      <c r="Z960" s="86">
        <v>2015</v>
      </c>
      <c r="AA960" s="374"/>
    </row>
    <row r="961" spans="2:27" s="145" customFormat="1" ht="48" customHeight="1" x14ac:dyDescent="0.25">
      <c r="B961" s="105" t="s">
        <v>2537</v>
      </c>
      <c r="C961" s="224" t="s">
        <v>2</v>
      </c>
      <c r="D961" s="187" t="s">
        <v>452</v>
      </c>
      <c r="E961" s="187" t="s">
        <v>453</v>
      </c>
      <c r="F961" s="187" t="s">
        <v>453</v>
      </c>
      <c r="G961" s="373" t="s">
        <v>2541</v>
      </c>
      <c r="H961" s="126" t="s">
        <v>95</v>
      </c>
      <c r="I961" s="126">
        <v>0</v>
      </c>
      <c r="J961" s="205" t="s">
        <v>1014</v>
      </c>
      <c r="K961" s="293" t="s">
        <v>2543</v>
      </c>
      <c r="L961" s="187"/>
      <c r="M961" s="187" t="s">
        <v>1117</v>
      </c>
      <c r="N961" s="187" t="s">
        <v>1314</v>
      </c>
      <c r="O961" s="242"/>
      <c r="P961" s="302"/>
      <c r="Q961" s="302">
        <v>52720</v>
      </c>
      <c r="R961" s="302">
        <v>158160</v>
      </c>
      <c r="S961" s="302">
        <v>158160</v>
      </c>
      <c r="T961" s="228"/>
      <c r="U961" s="228"/>
      <c r="V961" s="126"/>
      <c r="W961" s="60">
        <v>369040</v>
      </c>
      <c r="X961" s="192">
        <f t="shared" si="205"/>
        <v>413324.80000000005</v>
      </c>
      <c r="Y961" s="143"/>
      <c r="Z961" s="86">
        <v>2015</v>
      </c>
      <c r="AA961" s="374"/>
    </row>
    <row r="962" spans="2:27" s="145" customFormat="1" ht="48" customHeight="1" x14ac:dyDescent="0.25">
      <c r="B962" s="105" t="s">
        <v>2538</v>
      </c>
      <c r="C962" s="224" t="s">
        <v>2</v>
      </c>
      <c r="D962" s="187" t="s">
        <v>452</v>
      </c>
      <c r="E962" s="187" t="s">
        <v>453</v>
      </c>
      <c r="F962" s="187" t="s">
        <v>453</v>
      </c>
      <c r="G962" s="373" t="s">
        <v>2542</v>
      </c>
      <c r="H962" s="126" t="s">
        <v>95</v>
      </c>
      <c r="I962" s="126">
        <v>0</v>
      </c>
      <c r="J962" s="205" t="s">
        <v>1014</v>
      </c>
      <c r="K962" s="293" t="s">
        <v>2543</v>
      </c>
      <c r="L962" s="187"/>
      <c r="M962" s="187" t="s">
        <v>1117</v>
      </c>
      <c r="N962" s="187" t="s">
        <v>1314</v>
      </c>
      <c r="O962" s="242"/>
      <c r="P962" s="302"/>
      <c r="Q962" s="302">
        <v>37975.1</v>
      </c>
      <c r="R962" s="302">
        <v>113925.29999999999</v>
      </c>
      <c r="S962" s="302">
        <v>113925.29999999999</v>
      </c>
      <c r="T962" s="228"/>
      <c r="U962" s="228"/>
      <c r="V962" s="126"/>
      <c r="W962" s="60">
        <v>265825.69999999995</v>
      </c>
      <c r="X962" s="192">
        <f t="shared" ref="X962:X963" si="206">W962*1.12</f>
        <v>297724.78399999999</v>
      </c>
      <c r="Y962" s="143"/>
      <c r="Z962" s="86">
        <v>2015</v>
      </c>
      <c r="AA962" s="374"/>
    </row>
    <row r="963" spans="2:27" s="145" customFormat="1" ht="48" customHeight="1" x14ac:dyDescent="0.25">
      <c r="B963" s="105" t="s">
        <v>2544</v>
      </c>
      <c r="C963" s="224" t="s">
        <v>2</v>
      </c>
      <c r="D963" s="187" t="s">
        <v>547</v>
      </c>
      <c r="E963" s="187" t="s">
        <v>548</v>
      </c>
      <c r="F963" s="187" t="s">
        <v>548</v>
      </c>
      <c r="G963" s="373" t="s">
        <v>2545</v>
      </c>
      <c r="H963" s="126" t="s">
        <v>95</v>
      </c>
      <c r="I963" s="126">
        <v>0</v>
      </c>
      <c r="J963" s="205" t="s">
        <v>1014</v>
      </c>
      <c r="K963" s="293" t="s">
        <v>2546</v>
      </c>
      <c r="L963" s="187"/>
      <c r="M963" s="187" t="s">
        <v>1117</v>
      </c>
      <c r="N963" s="187" t="s">
        <v>1314</v>
      </c>
      <c r="O963" s="242"/>
      <c r="P963" s="302"/>
      <c r="Q963" s="302">
        <v>0</v>
      </c>
      <c r="R963" s="302">
        <v>0</v>
      </c>
      <c r="S963" s="302">
        <v>0</v>
      </c>
      <c r="T963" s="228">
        <v>0</v>
      </c>
      <c r="U963" s="228">
        <v>0</v>
      </c>
      <c r="V963" s="126"/>
      <c r="W963" s="60">
        <v>0</v>
      </c>
      <c r="X963" s="192">
        <f t="shared" si="206"/>
        <v>0</v>
      </c>
      <c r="Y963" s="143"/>
      <c r="Z963" s="86">
        <v>2015</v>
      </c>
      <c r="AA963" s="376" t="s">
        <v>992</v>
      </c>
    </row>
    <row r="964" spans="2:27" s="145" customFormat="1" ht="48" customHeight="1" x14ac:dyDescent="0.25">
      <c r="B964" s="105" t="s">
        <v>2554</v>
      </c>
      <c r="C964" s="224" t="s">
        <v>2</v>
      </c>
      <c r="D964" s="187" t="s">
        <v>293</v>
      </c>
      <c r="E964" s="187" t="s">
        <v>294</v>
      </c>
      <c r="F964" s="187" t="s">
        <v>294</v>
      </c>
      <c r="G964" s="373" t="s">
        <v>2556</v>
      </c>
      <c r="H964" s="126" t="s">
        <v>95</v>
      </c>
      <c r="I964" s="126">
        <v>0</v>
      </c>
      <c r="J964" s="205" t="s">
        <v>1014</v>
      </c>
      <c r="K964" s="293" t="s">
        <v>1575</v>
      </c>
      <c r="L964" s="187"/>
      <c r="M964" s="187" t="s">
        <v>1117</v>
      </c>
      <c r="N964" s="187" t="s">
        <v>1314</v>
      </c>
      <c r="O964" s="242"/>
      <c r="P964" s="302"/>
      <c r="Q964" s="302">
        <v>21425313.140000001</v>
      </c>
      <c r="R964" s="302">
        <v>64275939.409999996</v>
      </c>
      <c r="S964" s="302">
        <v>64275939.409999996</v>
      </c>
      <c r="T964" s="228"/>
      <c r="U964" s="228"/>
      <c r="V964" s="126"/>
      <c r="W964" s="60">
        <v>149977191.95999998</v>
      </c>
      <c r="X964" s="192">
        <f t="shared" ref="X964:X983" si="207">W964*1.12</f>
        <v>167974454.99519998</v>
      </c>
      <c r="Y964" s="143"/>
      <c r="Z964" s="86">
        <v>2015</v>
      </c>
      <c r="AA964" s="374"/>
    </row>
    <row r="965" spans="2:27" s="145" customFormat="1" ht="48" customHeight="1" x14ac:dyDescent="0.25">
      <c r="B965" s="105" t="s">
        <v>2555</v>
      </c>
      <c r="C965" s="224" t="s">
        <v>2</v>
      </c>
      <c r="D965" s="187" t="s">
        <v>293</v>
      </c>
      <c r="E965" s="187" t="s">
        <v>294</v>
      </c>
      <c r="F965" s="187" t="s">
        <v>294</v>
      </c>
      <c r="G965" s="373" t="s">
        <v>2557</v>
      </c>
      <c r="H965" s="126" t="s">
        <v>95</v>
      </c>
      <c r="I965" s="126">
        <v>0</v>
      </c>
      <c r="J965" s="205" t="s">
        <v>1014</v>
      </c>
      <c r="K965" s="293" t="s">
        <v>1575</v>
      </c>
      <c r="L965" s="187"/>
      <c r="M965" s="187" t="s">
        <v>1117</v>
      </c>
      <c r="N965" s="187" t="s">
        <v>1314</v>
      </c>
      <c r="O965" s="242"/>
      <c r="P965" s="302"/>
      <c r="Q965" s="302">
        <v>4388317.1399999997</v>
      </c>
      <c r="R965" s="302">
        <v>13164951.449999999</v>
      </c>
      <c r="S965" s="302">
        <v>13164951.449999999</v>
      </c>
      <c r="T965" s="228"/>
      <c r="U965" s="228"/>
      <c r="V965" s="126"/>
      <c r="W965" s="60">
        <v>30718220.039999999</v>
      </c>
      <c r="X965" s="192">
        <f t="shared" si="207"/>
        <v>34404406.444800004</v>
      </c>
      <c r="Y965" s="143"/>
      <c r="Z965" s="86">
        <v>2015</v>
      </c>
      <c r="AA965" s="376"/>
    </row>
    <row r="966" spans="2:27" s="145" customFormat="1" ht="48" customHeight="1" x14ac:dyDescent="0.25">
      <c r="B966" s="105" t="s">
        <v>2558</v>
      </c>
      <c r="C966" s="224" t="s">
        <v>2</v>
      </c>
      <c r="D966" s="187" t="s">
        <v>452</v>
      </c>
      <c r="E966" s="187" t="s">
        <v>453</v>
      </c>
      <c r="F966" s="187" t="s">
        <v>453</v>
      </c>
      <c r="G966" s="373" t="s">
        <v>2561</v>
      </c>
      <c r="H966" s="126" t="s">
        <v>95</v>
      </c>
      <c r="I966" s="126">
        <v>0</v>
      </c>
      <c r="J966" s="205" t="s">
        <v>500</v>
      </c>
      <c r="K966" s="293" t="s">
        <v>2563</v>
      </c>
      <c r="L966" s="187"/>
      <c r="M966" s="187" t="s">
        <v>1117</v>
      </c>
      <c r="N966" s="187" t="s">
        <v>1314</v>
      </c>
      <c r="O966" s="242"/>
      <c r="P966" s="302"/>
      <c r="Q966" s="302">
        <v>367500</v>
      </c>
      <c r="R966" s="302">
        <v>1102500</v>
      </c>
      <c r="S966" s="302"/>
      <c r="T966" s="228"/>
      <c r="U966" s="228"/>
      <c r="V966" s="126"/>
      <c r="W966" s="60">
        <v>1470000</v>
      </c>
      <c r="X966" s="192">
        <f t="shared" ref="X966:X969" si="208">W966*1.12</f>
        <v>1646400.0000000002</v>
      </c>
      <c r="Y966" s="143"/>
      <c r="Z966" s="86">
        <v>2015</v>
      </c>
      <c r="AA966" s="374"/>
    </row>
    <row r="967" spans="2:27" s="145" customFormat="1" ht="48" customHeight="1" x14ac:dyDescent="0.25">
      <c r="B967" s="105" t="s">
        <v>2559</v>
      </c>
      <c r="C967" s="224" t="s">
        <v>2</v>
      </c>
      <c r="D967" s="187" t="s">
        <v>452</v>
      </c>
      <c r="E967" s="187" t="s">
        <v>453</v>
      </c>
      <c r="F967" s="187" t="s">
        <v>453</v>
      </c>
      <c r="G967" s="373" t="s">
        <v>2562</v>
      </c>
      <c r="H967" s="126" t="s">
        <v>95</v>
      </c>
      <c r="I967" s="126">
        <v>0</v>
      </c>
      <c r="J967" s="205" t="s">
        <v>500</v>
      </c>
      <c r="K967" s="293" t="s">
        <v>2563</v>
      </c>
      <c r="L967" s="187"/>
      <c r="M967" s="187" t="s">
        <v>1117</v>
      </c>
      <c r="N967" s="187" t="s">
        <v>1314</v>
      </c>
      <c r="O967" s="242"/>
      <c r="P967" s="302"/>
      <c r="Q967" s="302">
        <v>210000</v>
      </c>
      <c r="R967" s="302">
        <v>630000</v>
      </c>
      <c r="S967" s="302"/>
      <c r="T967" s="228"/>
      <c r="U967" s="228"/>
      <c r="V967" s="126"/>
      <c r="W967" s="60">
        <v>840000</v>
      </c>
      <c r="X967" s="192">
        <f t="shared" si="208"/>
        <v>940800.00000000012</v>
      </c>
      <c r="Y967" s="143"/>
      <c r="Z967" s="86">
        <v>2015</v>
      </c>
      <c r="AA967" s="376"/>
    </row>
    <row r="968" spans="2:27" s="145" customFormat="1" ht="48" customHeight="1" x14ac:dyDescent="0.25">
      <c r="B968" s="105" t="s">
        <v>2560</v>
      </c>
      <c r="C968" s="224" t="s">
        <v>2</v>
      </c>
      <c r="D968" s="187" t="s">
        <v>293</v>
      </c>
      <c r="E968" s="187" t="s">
        <v>294</v>
      </c>
      <c r="F968" s="187" t="s">
        <v>294</v>
      </c>
      <c r="G968" s="373" t="s">
        <v>2564</v>
      </c>
      <c r="H968" s="126" t="s">
        <v>95</v>
      </c>
      <c r="I968" s="126">
        <v>0</v>
      </c>
      <c r="J968" s="205" t="s">
        <v>1014</v>
      </c>
      <c r="K968" s="293" t="s">
        <v>1804</v>
      </c>
      <c r="L968" s="187"/>
      <c r="M968" s="187" t="s">
        <v>1117</v>
      </c>
      <c r="N968" s="187" t="s">
        <v>1314</v>
      </c>
      <c r="O968" s="242"/>
      <c r="P968" s="302"/>
      <c r="Q968" s="302">
        <v>348387.09677419357</v>
      </c>
      <c r="R968" s="302">
        <v>1045161.2903225807</v>
      </c>
      <c r="S968" s="302">
        <v>1045161.2903225807</v>
      </c>
      <c r="T968" s="228">
        <v>261290.32258064518</v>
      </c>
      <c r="U968" s="228"/>
      <c r="V968" s="126"/>
      <c r="W968" s="60">
        <v>2700000.0000000005</v>
      </c>
      <c r="X968" s="192">
        <f t="shared" si="208"/>
        <v>3024000.0000000009</v>
      </c>
      <c r="Y968" s="143"/>
      <c r="Z968" s="86">
        <v>2015</v>
      </c>
      <c r="AA968" s="376"/>
    </row>
    <row r="969" spans="2:27" s="145" customFormat="1" ht="48" customHeight="1" x14ac:dyDescent="0.25">
      <c r="B969" s="105" t="s">
        <v>2565</v>
      </c>
      <c r="C969" s="224" t="s">
        <v>2</v>
      </c>
      <c r="D969" s="187" t="s">
        <v>487</v>
      </c>
      <c r="E969" s="187" t="s">
        <v>1283</v>
      </c>
      <c r="F969" s="187" t="s">
        <v>1284</v>
      </c>
      <c r="G969" s="373" t="s">
        <v>2566</v>
      </c>
      <c r="H969" s="126" t="s">
        <v>95</v>
      </c>
      <c r="I969" s="126">
        <v>0</v>
      </c>
      <c r="J969" s="205" t="s">
        <v>1014</v>
      </c>
      <c r="K969" s="293" t="s">
        <v>2567</v>
      </c>
      <c r="L969" s="187"/>
      <c r="M969" s="187" t="s">
        <v>1117</v>
      </c>
      <c r="N969" s="187" t="s">
        <v>1314</v>
      </c>
      <c r="O969" s="242"/>
      <c r="P969" s="302"/>
      <c r="Q969" s="302">
        <v>21450000</v>
      </c>
      <c r="R969" s="302">
        <v>85800000</v>
      </c>
      <c r="S969" s="302">
        <v>85800000</v>
      </c>
      <c r="T969" s="228"/>
      <c r="U969" s="228"/>
      <c r="V969" s="126"/>
      <c r="W969" s="60">
        <v>193050000</v>
      </c>
      <c r="X969" s="192">
        <f t="shared" si="208"/>
        <v>216216000.00000003</v>
      </c>
      <c r="Y969" s="143"/>
      <c r="Z969" s="86">
        <v>2015</v>
      </c>
      <c r="AA969" s="376"/>
    </row>
    <row r="970" spans="2:27" s="145" customFormat="1" ht="48" customHeight="1" x14ac:dyDescent="0.25">
      <c r="B970" s="105" t="s">
        <v>2570</v>
      </c>
      <c r="C970" s="224" t="s">
        <v>2</v>
      </c>
      <c r="D970" s="187" t="s">
        <v>2574</v>
      </c>
      <c r="E970" s="187" t="s">
        <v>2575</v>
      </c>
      <c r="F970" s="187" t="s">
        <v>2575</v>
      </c>
      <c r="G970" s="373" t="s">
        <v>2576</v>
      </c>
      <c r="H970" s="126" t="s">
        <v>95</v>
      </c>
      <c r="I970" s="126">
        <v>0</v>
      </c>
      <c r="J970" s="205" t="s">
        <v>1014</v>
      </c>
      <c r="K970" s="293" t="s">
        <v>2580</v>
      </c>
      <c r="L970" s="187"/>
      <c r="M970" s="187" t="s">
        <v>983</v>
      </c>
      <c r="N970" s="187" t="s">
        <v>1314</v>
      </c>
      <c r="O970" s="242"/>
      <c r="P970" s="302"/>
      <c r="Q970" s="302">
        <v>1174838</v>
      </c>
      <c r="R970" s="302">
        <v>3524514</v>
      </c>
      <c r="S970" s="302">
        <v>3524514</v>
      </c>
      <c r="T970" s="228">
        <v>3524514</v>
      </c>
      <c r="U970" s="228">
        <v>3524514</v>
      </c>
      <c r="V970" s="126"/>
      <c r="W970" s="60">
        <v>15272894</v>
      </c>
      <c r="X970" s="192">
        <f t="shared" si="207"/>
        <v>17105641.280000001</v>
      </c>
      <c r="Y970" s="143"/>
      <c r="Z970" s="86">
        <v>2015</v>
      </c>
      <c r="AA970" s="374"/>
    </row>
    <row r="971" spans="2:27" s="145" customFormat="1" ht="48" customHeight="1" x14ac:dyDescent="0.25">
      <c r="B971" s="105" t="s">
        <v>2571</v>
      </c>
      <c r="C971" s="224" t="s">
        <v>2</v>
      </c>
      <c r="D971" s="187" t="s">
        <v>2574</v>
      </c>
      <c r="E971" s="187" t="s">
        <v>2575</v>
      </c>
      <c r="F971" s="187" t="s">
        <v>2575</v>
      </c>
      <c r="G971" s="373" t="s">
        <v>2577</v>
      </c>
      <c r="H971" s="126" t="s">
        <v>95</v>
      </c>
      <c r="I971" s="126">
        <v>0</v>
      </c>
      <c r="J971" s="205" t="s">
        <v>1014</v>
      </c>
      <c r="K971" s="293" t="s">
        <v>2580</v>
      </c>
      <c r="L971" s="187"/>
      <c r="M971" s="187" t="s">
        <v>983</v>
      </c>
      <c r="N971" s="187" t="s">
        <v>1314</v>
      </c>
      <c r="O971" s="242"/>
      <c r="P971" s="302"/>
      <c r="Q971" s="302">
        <v>671336</v>
      </c>
      <c r="R971" s="302">
        <v>2014008</v>
      </c>
      <c r="S971" s="302">
        <v>2014008</v>
      </c>
      <c r="T971" s="228">
        <v>2014008</v>
      </c>
      <c r="U971" s="228">
        <v>2014008</v>
      </c>
      <c r="V971" s="126"/>
      <c r="W971" s="60">
        <v>8727368</v>
      </c>
      <c r="X971" s="192">
        <f t="shared" si="207"/>
        <v>9774652.1600000001</v>
      </c>
      <c r="Y971" s="143"/>
      <c r="Z971" s="86">
        <v>2015</v>
      </c>
      <c r="AA971" s="376"/>
    </row>
    <row r="972" spans="2:27" s="145" customFormat="1" ht="48" customHeight="1" x14ac:dyDescent="0.25">
      <c r="B972" s="105" t="s">
        <v>2572</v>
      </c>
      <c r="C972" s="224" t="s">
        <v>2</v>
      </c>
      <c r="D972" s="187" t="s">
        <v>2574</v>
      </c>
      <c r="E972" s="187" t="s">
        <v>2575</v>
      </c>
      <c r="F972" s="187" t="s">
        <v>2575</v>
      </c>
      <c r="G972" s="373" t="s">
        <v>2578</v>
      </c>
      <c r="H972" s="126" t="s">
        <v>95</v>
      </c>
      <c r="I972" s="126">
        <v>0</v>
      </c>
      <c r="J972" s="205" t="s">
        <v>1014</v>
      </c>
      <c r="K972" s="293" t="s">
        <v>2580</v>
      </c>
      <c r="L972" s="187"/>
      <c r="M972" s="187" t="s">
        <v>983</v>
      </c>
      <c r="N972" s="187" t="s">
        <v>1314</v>
      </c>
      <c r="O972" s="242"/>
      <c r="P972" s="302"/>
      <c r="Q972" s="302">
        <v>226305.19999999998</v>
      </c>
      <c r="R972" s="302">
        <v>678915.6</v>
      </c>
      <c r="S972" s="302">
        <v>678915.6</v>
      </c>
      <c r="T972" s="228">
        <v>678915.6</v>
      </c>
      <c r="U972" s="228">
        <v>678915.6</v>
      </c>
      <c r="V972" s="126"/>
      <c r="W972" s="60">
        <v>2941967.6</v>
      </c>
      <c r="X972" s="192">
        <f t="shared" si="207"/>
        <v>3295003.7120000003</v>
      </c>
      <c r="Y972" s="143"/>
      <c r="Z972" s="86">
        <v>2015</v>
      </c>
      <c r="AA972" s="376"/>
    </row>
    <row r="973" spans="2:27" s="145" customFormat="1" ht="48" customHeight="1" x14ac:dyDescent="0.25">
      <c r="B973" s="105" t="s">
        <v>2573</v>
      </c>
      <c r="C973" s="224" t="s">
        <v>2</v>
      </c>
      <c r="D973" s="187" t="s">
        <v>2574</v>
      </c>
      <c r="E973" s="187" t="s">
        <v>2575</v>
      </c>
      <c r="F973" s="187" t="s">
        <v>2575</v>
      </c>
      <c r="G973" s="373" t="s">
        <v>2579</v>
      </c>
      <c r="H973" s="126" t="s">
        <v>95</v>
      </c>
      <c r="I973" s="126">
        <v>0</v>
      </c>
      <c r="J973" s="205" t="s">
        <v>1014</v>
      </c>
      <c r="K973" s="293" t="s">
        <v>2580</v>
      </c>
      <c r="L973" s="187"/>
      <c r="M973" s="187" t="s">
        <v>983</v>
      </c>
      <c r="N973" s="187" t="s">
        <v>1314</v>
      </c>
      <c r="O973" s="242"/>
      <c r="P973" s="302"/>
      <c r="Q973" s="302">
        <v>125604.79999999999</v>
      </c>
      <c r="R973" s="302">
        <v>376814.39999999997</v>
      </c>
      <c r="S973" s="302">
        <v>376814.39999999997</v>
      </c>
      <c r="T973" s="228">
        <v>376814.39999999997</v>
      </c>
      <c r="U973" s="228">
        <v>376814.39999999997</v>
      </c>
      <c r="V973" s="126"/>
      <c r="W973" s="60">
        <v>1632862.3999999997</v>
      </c>
      <c r="X973" s="192">
        <f t="shared" si="207"/>
        <v>1828805.8879999998</v>
      </c>
      <c r="Y973" s="143"/>
      <c r="Z973" s="86">
        <v>2015</v>
      </c>
      <c r="AA973" s="376"/>
    </row>
    <row r="974" spans="2:27" s="145" customFormat="1" ht="48" customHeight="1" x14ac:dyDescent="0.25">
      <c r="B974" s="105" t="s">
        <v>2582</v>
      </c>
      <c r="C974" s="224" t="s">
        <v>2</v>
      </c>
      <c r="D974" s="187" t="s">
        <v>741</v>
      </c>
      <c r="E974" s="187" t="s">
        <v>742</v>
      </c>
      <c r="F974" s="187" t="s">
        <v>742</v>
      </c>
      <c r="G974" s="373" t="s">
        <v>1141</v>
      </c>
      <c r="H974" s="126" t="s">
        <v>95</v>
      </c>
      <c r="I974" s="126">
        <v>0</v>
      </c>
      <c r="J974" s="205" t="s">
        <v>1014</v>
      </c>
      <c r="K974" s="293" t="s">
        <v>638</v>
      </c>
      <c r="L974" s="187"/>
      <c r="M974" s="187" t="s">
        <v>983</v>
      </c>
      <c r="N974" s="187" t="s">
        <v>1314</v>
      </c>
      <c r="O974" s="242"/>
      <c r="P974" s="302"/>
      <c r="Q974" s="302">
        <v>1028660</v>
      </c>
      <c r="R974" s="302">
        <v>3085980</v>
      </c>
      <c r="S974" s="302">
        <v>3085980</v>
      </c>
      <c r="T974" s="228">
        <v>3085980</v>
      </c>
      <c r="U974" s="228">
        <v>3085980</v>
      </c>
      <c r="V974" s="126"/>
      <c r="W974" s="60">
        <v>15429900</v>
      </c>
      <c r="X974" s="192">
        <f t="shared" si="207"/>
        <v>17281488</v>
      </c>
      <c r="Y974" s="143"/>
      <c r="Z974" s="86">
        <v>2015</v>
      </c>
      <c r="AA974" s="376" t="s">
        <v>2583</v>
      </c>
    </row>
    <row r="975" spans="2:27" s="145" customFormat="1" ht="48" customHeight="1" x14ac:dyDescent="0.25">
      <c r="B975" s="105" t="s">
        <v>2586</v>
      </c>
      <c r="C975" s="224" t="s">
        <v>2</v>
      </c>
      <c r="D975" s="187" t="s">
        <v>678</v>
      </c>
      <c r="E975" s="187" t="s">
        <v>679</v>
      </c>
      <c r="F975" s="187" t="s">
        <v>680</v>
      </c>
      <c r="G975" s="373" t="s">
        <v>2587</v>
      </c>
      <c r="H975" s="126" t="s">
        <v>2308</v>
      </c>
      <c r="I975" s="126">
        <v>0</v>
      </c>
      <c r="J975" s="205" t="s">
        <v>2551</v>
      </c>
      <c r="K975" s="293" t="s">
        <v>1085</v>
      </c>
      <c r="L975" s="187"/>
      <c r="M975" s="187" t="s">
        <v>2588</v>
      </c>
      <c r="N975" s="187" t="s">
        <v>1314</v>
      </c>
      <c r="O975" s="242"/>
      <c r="P975" s="302"/>
      <c r="Q975" s="302">
        <v>0</v>
      </c>
      <c r="R975" s="302">
        <v>0</v>
      </c>
      <c r="S975" s="302">
        <v>0</v>
      </c>
      <c r="T975" s="228">
        <v>0</v>
      </c>
      <c r="U975" s="228">
        <v>0</v>
      </c>
      <c r="V975" s="126"/>
      <c r="W975" s="60">
        <v>0</v>
      </c>
      <c r="X975" s="192">
        <f t="shared" si="207"/>
        <v>0</v>
      </c>
      <c r="Y975" s="143"/>
      <c r="Z975" s="86">
        <v>2015</v>
      </c>
      <c r="AA975" s="376" t="s">
        <v>2609</v>
      </c>
    </row>
    <row r="976" spans="2:27" s="145" customFormat="1" ht="48" customHeight="1" x14ac:dyDescent="0.25">
      <c r="B976" s="105" t="s">
        <v>2608</v>
      </c>
      <c r="C976" s="224" t="s">
        <v>2</v>
      </c>
      <c r="D976" s="187" t="s">
        <v>678</v>
      </c>
      <c r="E976" s="187" t="s">
        <v>679</v>
      </c>
      <c r="F976" s="187" t="s">
        <v>680</v>
      </c>
      <c r="G976" s="373" t="s">
        <v>2587</v>
      </c>
      <c r="H976" s="126" t="s">
        <v>2308</v>
      </c>
      <c r="I976" s="126">
        <v>0</v>
      </c>
      <c r="J976" s="205" t="s">
        <v>2551</v>
      </c>
      <c r="K976" s="293" t="s">
        <v>1085</v>
      </c>
      <c r="L976" s="187"/>
      <c r="M976" s="187" t="s">
        <v>2588</v>
      </c>
      <c r="N976" s="187" t="s">
        <v>1314</v>
      </c>
      <c r="O976" s="242"/>
      <c r="P976" s="302"/>
      <c r="Q976" s="302">
        <v>6280900</v>
      </c>
      <c r="R976" s="302">
        <v>7073350</v>
      </c>
      <c r="S976" s="302">
        <v>7073350</v>
      </c>
      <c r="T976" s="228">
        <v>7073350</v>
      </c>
      <c r="U976" s="228">
        <v>7073350</v>
      </c>
      <c r="V976" s="126"/>
      <c r="W976" s="60">
        <v>34574300</v>
      </c>
      <c r="X976" s="192">
        <f t="shared" ref="X976" si="209">W976*1.12</f>
        <v>38723216</v>
      </c>
      <c r="Y976" s="143"/>
      <c r="Z976" s="86">
        <v>2015</v>
      </c>
      <c r="AA976" s="376"/>
    </row>
    <row r="977" spans="2:27" s="145" customFormat="1" ht="48" customHeight="1" x14ac:dyDescent="0.25">
      <c r="B977" s="105" t="s">
        <v>2589</v>
      </c>
      <c r="C977" s="224" t="s">
        <v>2</v>
      </c>
      <c r="D977" s="187" t="s">
        <v>721</v>
      </c>
      <c r="E977" s="187" t="s">
        <v>1067</v>
      </c>
      <c r="F977" s="187" t="s">
        <v>1068</v>
      </c>
      <c r="G977" s="373" t="s">
        <v>2277</v>
      </c>
      <c r="H977" s="126" t="s">
        <v>95</v>
      </c>
      <c r="I977" s="126">
        <v>0</v>
      </c>
      <c r="J977" s="205" t="s">
        <v>1014</v>
      </c>
      <c r="K977" s="293" t="s">
        <v>1085</v>
      </c>
      <c r="L977" s="187"/>
      <c r="M977" s="187" t="s">
        <v>484</v>
      </c>
      <c r="N977" s="187" t="s">
        <v>1314</v>
      </c>
      <c r="O977" s="242"/>
      <c r="P977" s="302"/>
      <c r="Q977" s="302">
        <v>10714.3</v>
      </c>
      <c r="R977" s="302">
        <v>42857.2</v>
      </c>
      <c r="S977" s="302">
        <v>25000</v>
      </c>
      <c r="T977" s="228"/>
      <c r="U977" s="228"/>
      <c r="V977" s="126"/>
      <c r="W977" s="60">
        <v>78571.5</v>
      </c>
      <c r="X977" s="192">
        <f t="shared" ref="X977:X979" si="210">W977*1.12</f>
        <v>88000.08</v>
      </c>
      <c r="Y977" s="143"/>
      <c r="Z977" s="86">
        <v>2015</v>
      </c>
      <c r="AA977" s="376"/>
    </row>
    <row r="978" spans="2:27" s="145" customFormat="1" ht="48" customHeight="1" x14ac:dyDescent="0.25">
      <c r="B978" s="105" t="s">
        <v>2590</v>
      </c>
      <c r="C978" s="224" t="s">
        <v>2</v>
      </c>
      <c r="D978" s="187" t="s">
        <v>721</v>
      </c>
      <c r="E978" s="187" t="s">
        <v>1067</v>
      </c>
      <c r="F978" s="187" t="s">
        <v>1068</v>
      </c>
      <c r="G978" s="373" t="s">
        <v>2278</v>
      </c>
      <c r="H978" s="126" t="s">
        <v>95</v>
      </c>
      <c r="I978" s="126">
        <v>0</v>
      </c>
      <c r="J978" s="205" t="s">
        <v>1014</v>
      </c>
      <c r="K978" s="293" t="s">
        <v>1085</v>
      </c>
      <c r="L978" s="187"/>
      <c r="M978" s="187" t="s">
        <v>484</v>
      </c>
      <c r="N978" s="187" t="s">
        <v>1314</v>
      </c>
      <c r="O978" s="242"/>
      <c r="P978" s="302"/>
      <c r="Q978" s="302">
        <v>24125</v>
      </c>
      <c r="R978" s="302">
        <v>48250</v>
      </c>
      <c r="S978" s="302">
        <v>24125</v>
      </c>
      <c r="T978" s="228"/>
      <c r="U978" s="228"/>
      <c r="V978" s="126"/>
      <c r="W978" s="60">
        <v>96500</v>
      </c>
      <c r="X978" s="192">
        <f t="shared" si="210"/>
        <v>108080.00000000001</v>
      </c>
      <c r="Y978" s="143"/>
      <c r="Z978" s="86">
        <v>2015</v>
      </c>
      <c r="AA978" s="376"/>
    </row>
    <row r="979" spans="2:27" s="145" customFormat="1" ht="48" customHeight="1" x14ac:dyDescent="0.25">
      <c r="B979" s="105" t="s">
        <v>2593</v>
      </c>
      <c r="C979" s="224" t="s">
        <v>2</v>
      </c>
      <c r="D979" s="187" t="s">
        <v>390</v>
      </c>
      <c r="E979" s="187" t="s">
        <v>391</v>
      </c>
      <c r="F979" s="187" t="s">
        <v>391</v>
      </c>
      <c r="G979" s="373" t="s">
        <v>2594</v>
      </c>
      <c r="H979" s="126" t="s">
        <v>95</v>
      </c>
      <c r="I979" s="126">
        <v>0</v>
      </c>
      <c r="J979" s="205" t="s">
        <v>500</v>
      </c>
      <c r="K979" s="293" t="s">
        <v>2300</v>
      </c>
      <c r="L979" s="187"/>
      <c r="M979" s="187" t="s">
        <v>495</v>
      </c>
      <c r="N979" s="187" t="s">
        <v>1314</v>
      </c>
      <c r="O979" s="242"/>
      <c r="P979" s="302"/>
      <c r="Q979" s="302">
        <v>0</v>
      </c>
      <c r="R979" s="302">
        <v>0</v>
      </c>
      <c r="S979" s="302"/>
      <c r="T979" s="228"/>
      <c r="U979" s="228"/>
      <c r="V979" s="126"/>
      <c r="W979" s="60">
        <v>0</v>
      </c>
      <c r="X979" s="192">
        <f t="shared" si="210"/>
        <v>0</v>
      </c>
      <c r="Y979" s="143"/>
      <c r="Z979" s="86">
        <v>2015</v>
      </c>
      <c r="AA979" s="376" t="s">
        <v>992</v>
      </c>
    </row>
    <row r="980" spans="2:27" s="145" customFormat="1" ht="48" customHeight="1" x14ac:dyDescent="0.25">
      <c r="B980" s="105" t="s">
        <v>2597</v>
      </c>
      <c r="C980" s="224" t="s">
        <v>2</v>
      </c>
      <c r="D980" s="187" t="s">
        <v>572</v>
      </c>
      <c r="E980" s="187" t="s">
        <v>573</v>
      </c>
      <c r="F980" s="187" t="s">
        <v>573</v>
      </c>
      <c r="G980" s="373" t="s">
        <v>2598</v>
      </c>
      <c r="H980" s="126" t="s">
        <v>3</v>
      </c>
      <c r="I980" s="126">
        <v>0</v>
      </c>
      <c r="J980" s="205" t="s">
        <v>2551</v>
      </c>
      <c r="K980" s="293" t="s">
        <v>2599</v>
      </c>
      <c r="L980" s="187"/>
      <c r="M980" s="187" t="s">
        <v>495</v>
      </c>
      <c r="N980" s="187" t="s">
        <v>1314</v>
      </c>
      <c r="O980" s="242"/>
      <c r="P980" s="302"/>
      <c r="Q980" s="302">
        <v>0</v>
      </c>
      <c r="R980" s="302">
        <v>0</v>
      </c>
      <c r="S980" s="302">
        <v>0</v>
      </c>
      <c r="T980" s="228">
        <v>0</v>
      </c>
      <c r="U980" s="228"/>
      <c r="V980" s="126"/>
      <c r="W980" s="60">
        <v>0</v>
      </c>
      <c r="X980" s="192">
        <f t="shared" ref="X980" si="211">W980*1.12</f>
        <v>0</v>
      </c>
      <c r="Y980" s="143"/>
      <c r="Z980" s="86">
        <v>2015</v>
      </c>
      <c r="AA980" s="376" t="s">
        <v>2618</v>
      </c>
    </row>
    <row r="981" spans="2:27" s="307" customFormat="1" ht="48" customHeight="1" x14ac:dyDescent="0.25">
      <c r="B981" s="105" t="s">
        <v>2617</v>
      </c>
      <c r="C981" s="224" t="s">
        <v>2</v>
      </c>
      <c r="D981" s="187" t="s">
        <v>572</v>
      </c>
      <c r="E981" s="187" t="s">
        <v>573</v>
      </c>
      <c r="F981" s="187" t="s">
        <v>573</v>
      </c>
      <c r="G981" s="373" t="s">
        <v>2598</v>
      </c>
      <c r="H981" s="126" t="s">
        <v>3</v>
      </c>
      <c r="I981" s="126">
        <v>0</v>
      </c>
      <c r="J981" s="205" t="s">
        <v>2551</v>
      </c>
      <c r="K981" s="377" t="s">
        <v>2599</v>
      </c>
      <c r="L981" s="187"/>
      <c r="M981" s="187" t="s">
        <v>495</v>
      </c>
      <c r="N981" s="187" t="s">
        <v>1314</v>
      </c>
      <c r="O981" s="242"/>
      <c r="P981" s="302"/>
      <c r="Q981" s="302">
        <v>2727272</v>
      </c>
      <c r="R981" s="302">
        <v>34043885</v>
      </c>
      <c r="S981" s="302">
        <v>36989640</v>
      </c>
      <c r="T981" s="378">
        <v>42825465</v>
      </c>
      <c r="U981" s="378"/>
      <c r="V981" s="126"/>
      <c r="W981" s="60">
        <f>SUM(Q981:T981)</f>
        <v>116586262</v>
      </c>
      <c r="X981" s="192">
        <f>W981*1.12</f>
        <v>130576613.44000001</v>
      </c>
      <c r="Y981" s="143"/>
      <c r="Z981" s="108">
        <v>2015</v>
      </c>
      <c r="AA981" s="379"/>
    </row>
    <row r="982" spans="2:27" s="145" customFormat="1" ht="48" customHeight="1" x14ac:dyDescent="0.25">
      <c r="B982" s="105" t="s">
        <v>2610</v>
      </c>
      <c r="C982" s="224" t="s">
        <v>2</v>
      </c>
      <c r="D982" s="187" t="s">
        <v>487</v>
      </c>
      <c r="E982" s="187" t="s">
        <v>1283</v>
      </c>
      <c r="F982" s="187" t="s">
        <v>1284</v>
      </c>
      <c r="G982" s="373" t="s">
        <v>2611</v>
      </c>
      <c r="H982" s="126" t="s">
        <v>95</v>
      </c>
      <c r="I982" s="126">
        <v>0</v>
      </c>
      <c r="J982" s="205" t="s">
        <v>500</v>
      </c>
      <c r="K982" s="293" t="s">
        <v>1802</v>
      </c>
      <c r="L982" s="187"/>
      <c r="M982" s="187" t="s">
        <v>495</v>
      </c>
      <c r="N982" s="187" t="s">
        <v>1314</v>
      </c>
      <c r="O982" s="242"/>
      <c r="P982" s="302"/>
      <c r="Q982" s="302">
        <v>52554193.548387095</v>
      </c>
      <c r="R982" s="302">
        <v>90092903.225806445</v>
      </c>
      <c r="S982" s="302">
        <v>90092903.225806445</v>
      </c>
      <c r="T982" s="228"/>
      <c r="U982" s="228"/>
      <c r="V982" s="126"/>
      <c r="W982" s="60">
        <v>232739999.99999997</v>
      </c>
      <c r="X982" s="192">
        <f t="shared" si="207"/>
        <v>260668800</v>
      </c>
      <c r="Y982" s="143"/>
      <c r="Z982" s="86">
        <v>2015</v>
      </c>
      <c r="AA982" s="376"/>
    </row>
    <row r="983" spans="2:27" s="145" customFormat="1" ht="48" customHeight="1" x14ac:dyDescent="0.25">
      <c r="B983" s="105" t="s">
        <v>2630</v>
      </c>
      <c r="C983" s="224" t="s">
        <v>2</v>
      </c>
      <c r="D983" s="187" t="s">
        <v>323</v>
      </c>
      <c r="E983" s="187" t="s">
        <v>324</v>
      </c>
      <c r="F983" s="187" t="s">
        <v>325</v>
      </c>
      <c r="G983" s="373" t="s">
        <v>2632</v>
      </c>
      <c r="H983" s="126" t="s">
        <v>95</v>
      </c>
      <c r="I983" s="380">
        <v>0</v>
      </c>
      <c r="J983" s="205" t="s">
        <v>500</v>
      </c>
      <c r="K983" s="293" t="s">
        <v>1085</v>
      </c>
      <c r="L983" s="187"/>
      <c r="M983" s="187" t="s">
        <v>983</v>
      </c>
      <c r="N983" s="187" t="s">
        <v>1314</v>
      </c>
      <c r="O983" s="242"/>
      <c r="P983" s="302"/>
      <c r="Q983" s="302">
        <v>451440</v>
      </c>
      <c r="R983" s="302">
        <v>1805760.0000000002</v>
      </c>
      <c r="S983" s="302">
        <v>1805760.0000000002</v>
      </c>
      <c r="T983" s="228">
        <v>1805760.0000000002</v>
      </c>
      <c r="U983" s="228">
        <v>1504800.0000000002</v>
      </c>
      <c r="V983" s="126"/>
      <c r="W983" s="60">
        <v>7373520</v>
      </c>
      <c r="X983" s="192">
        <f t="shared" si="207"/>
        <v>8258342.4000000004</v>
      </c>
      <c r="Y983" s="143"/>
      <c r="Z983" s="86">
        <v>2015</v>
      </c>
      <c r="AA983" s="376"/>
    </row>
    <row r="984" spans="2:27" s="145" customFormat="1" ht="48" customHeight="1" x14ac:dyDescent="0.25">
      <c r="B984" s="105" t="s">
        <v>2631</v>
      </c>
      <c r="C984" s="224" t="s">
        <v>2</v>
      </c>
      <c r="D984" s="187" t="s">
        <v>323</v>
      </c>
      <c r="E984" s="187" t="s">
        <v>324</v>
      </c>
      <c r="F984" s="187" t="s">
        <v>325</v>
      </c>
      <c r="G984" s="373" t="s">
        <v>995</v>
      </c>
      <c r="H984" s="126" t="s">
        <v>95</v>
      </c>
      <c r="I984" s="380">
        <v>0</v>
      </c>
      <c r="J984" s="205" t="s">
        <v>500</v>
      </c>
      <c r="K984" s="293" t="s">
        <v>1085</v>
      </c>
      <c r="L984" s="187"/>
      <c r="M984" s="187" t="s">
        <v>983</v>
      </c>
      <c r="N984" s="187" t="s">
        <v>1314</v>
      </c>
      <c r="O984" s="242"/>
      <c r="P984" s="302"/>
      <c r="Q984" s="302">
        <v>2188800</v>
      </c>
      <c r="R984" s="302">
        <v>2188800</v>
      </c>
      <c r="S984" s="302">
        <v>2188800</v>
      </c>
      <c r="T984" s="228">
        <v>2188800</v>
      </c>
      <c r="U984" s="228">
        <v>2188800</v>
      </c>
      <c r="V984" s="126"/>
      <c r="W984" s="60">
        <v>10944000</v>
      </c>
      <c r="X984" s="192">
        <f t="shared" ref="X984:X995" si="212">W984*1.12</f>
        <v>12257280.000000002</v>
      </c>
      <c r="Y984" s="143"/>
      <c r="Z984" s="86">
        <v>2015</v>
      </c>
      <c r="AA984" s="376"/>
    </row>
    <row r="985" spans="2:27" s="145" customFormat="1" ht="48" customHeight="1" x14ac:dyDescent="0.25">
      <c r="B985" s="105" t="s">
        <v>2633</v>
      </c>
      <c r="C985" s="224" t="s">
        <v>2</v>
      </c>
      <c r="D985" s="187" t="s">
        <v>452</v>
      </c>
      <c r="E985" s="187" t="s">
        <v>453</v>
      </c>
      <c r="F985" s="187" t="s">
        <v>453</v>
      </c>
      <c r="G985" s="373" t="s">
        <v>2639</v>
      </c>
      <c r="H985" s="126" t="s">
        <v>3</v>
      </c>
      <c r="I985" s="380">
        <v>100</v>
      </c>
      <c r="J985" s="205" t="s">
        <v>1369</v>
      </c>
      <c r="K985" s="293" t="s">
        <v>2645</v>
      </c>
      <c r="L985" s="187"/>
      <c r="M985" s="381" t="s">
        <v>1117</v>
      </c>
      <c r="N985" s="187" t="s">
        <v>1314</v>
      </c>
      <c r="O985" s="242"/>
      <c r="P985" s="302"/>
      <c r="Q985" s="302">
        <v>128571</v>
      </c>
      <c r="R985" s="302">
        <v>771429</v>
      </c>
      <c r="S985" s="302"/>
      <c r="T985" s="228"/>
      <c r="U985" s="228"/>
      <c r="V985" s="126"/>
      <c r="W985" s="60">
        <f t="shared" ref="W985:W990" si="213">SUM(Q985:R985)</f>
        <v>900000</v>
      </c>
      <c r="X985" s="192">
        <f t="shared" si="212"/>
        <v>1008000.0000000001</v>
      </c>
      <c r="Y985" s="143"/>
      <c r="Z985" s="86">
        <v>2015</v>
      </c>
      <c r="AA985" s="376"/>
    </row>
    <row r="986" spans="2:27" s="145" customFormat="1" ht="48" customHeight="1" x14ac:dyDescent="0.25">
      <c r="B986" s="105" t="s">
        <v>2634</v>
      </c>
      <c r="C986" s="224" t="s">
        <v>2</v>
      </c>
      <c r="D986" s="187" t="s">
        <v>452</v>
      </c>
      <c r="E986" s="187" t="s">
        <v>453</v>
      </c>
      <c r="F986" s="187" t="s">
        <v>453</v>
      </c>
      <c r="G986" s="373" t="s">
        <v>2640</v>
      </c>
      <c r="H986" s="126" t="s">
        <v>3</v>
      </c>
      <c r="I986" s="380">
        <v>100</v>
      </c>
      <c r="J986" s="205" t="s">
        <v>1369</v>
      </c>
      <c r="K986" s="293" t="s">
        <v>2645</v>
      </c>
      <c r="L986" s="187"/>
      <c r="M986" s="381" t="s">
        <v>1117</v>
      </c>
      <c r="N986" s="187" t="s">
        <v>1314</v>
      </c>
      <c r="O986" s="242"/>
      <c r="P986" s="302"/>
      <c r="Q986" s="302">
        <v>174171</v>
      </c>
      <c r="R986" s="302">
        <v>1045029</v>
      </c>
      <c r="S986" s="302"/>
      <c r="T986" s="228"/>
      <c r="U986" s="228"/>
      <c r="V986" s="126"/>
      <c r="W986" s="60">
        <f t="shared" si="213"/>
        <v>1219200</v>
      </c>
      <c r="X986" s="192">
        <f t="shared" si="212"/>
        <v>1365504.0000000002</v>
      </c>
      <c r="Y986" s="143"/>
      <c r="Z986" s="86">
        <v>2015</v>
      </c>
      <c r="AA986" s="376"/>
    </row>
    <row r="987" spans="2:27" s="145" customFormat="1" ht="48" customHeight="1" x14ac:dyDescent="0.25">
      <c r="B987" s="105" t="s">
        <v>2635</v>
      </c>
      <c r="C987" s="224" t="s">
        <v>2</v>
      </c>
      <c r="D987" s="187" t="s">
        <v>452</v>
      </c>
      <c r="E987" s="187" t="s">
        <v>453</v>
      </c>
      <c r="F987" s="187" t="s">
        <v>453</v>
      </c>
      <c r="G987" s="373" t="s">
        <v>2641</v>
      </c>
      <c r="H987" s="126" t="s">
        <v>3</v>
      </c>
      <c r="I987" s="380">
        <v>100</v>
      </c>
      <c r="J987" s="205" t="s">
        <v>1369</v>
      </c>
      <c r="K987" s="293" t="s">
        <v>2645</v>
      </c>
      <c r="L987" s="187"/>
      <c r="M987" s="381" t="s">
        <v>1117</v>
      </c>
      <c r="N987" s="187" t="s">
        <v>1314</v>
      </c>
      <c r="O987" s="242"/>
      <c r="P987" s="302"/>
      <c r="Q987" s="302">
        <v>150000</v>
      </c>
      <c r="R987" s="302">
        <v>900000</v>
      </c>
      <c r="S987" s="302"/>
      <c r="T987" s="228"/>
      <c r="U987" s="228"/>
      <c r="V987" s="126"/>
      <c r="W987" s="60">
        <f t="shared" si="213"/>
        <v>1050000</v>
      </c>
      <c r="X987" s="192">
        <f t="shared" si="212"/>
        <v>1176000</v>
      </c>
      <c r="Y987" s="143"/>
      <c r="Z987" s="86">
        <v>2015</v>
      </c>
      <c r="AA987" s="376"/>
    </row>
    <row r="988" spans="2:27" s="145" customFormat="1" ht="48" customHeight="1" x14ac:dyDescent="0.25">
      <c r="B988" s="105" t="s">
        <v>2636</v>
      </c>
      <c r="C988" s="224" t="s">
        <v>2</v>
      </c>
      <c r="D988" s="187" t="s">
        <v>452</v>
      </c>
      <c r="E988" s="187" t="s">
        <v>453</v>
      </c>
      <c r="F988" s="187" t="s">
        <v>453</v>
      </c>
      <c r="G988" s="373" t="s">
        <v>2642</v>
      </c>
      <c r="H988" s="126" t="s">
        <v>3</v>
      </c>
      <c r="I988" s="380">
        <v>100</v>
      </c>
      <c r="J988" s="205" t="s">
        <v>1369</v>
      </c>
      <c r="K988" s="293" t="s">
        <v>2645</v>
      </c>
      <c r="L988" s="187"/>
      <c r="M988" s="381" t="s">
        <v>1117</v>
      </c>
      <c r="N988" s="187" t="s">
        <v>1314</v>
      </c>
      <c r="O988" s="242"/>
      <c r="P988" s="302"/>
      <c r="Q988" s="302">
        <v>228571</v>
      </c>
      <c r="R988" s="302">
        <v>1371429</v>
      </c>
      <c r="S988" s="302"/>
      <c r="T988" s="228"/>
      <c r="U988" s="228"/>
      <c r="V988" s="126"/>
      <c r="W988" s="60">
        <f t="shared" si="213"/>
        <v>1600000</v>
      </c>
      <c r="X988" s="192">
        <f t="shared" si="212"/>
        <v>1792000.0000000002</v>
      </c>
      <c r="Y988" s="143"/>
      <c r="Z988" s="86">
        <v>2015</v>
      </c>
      <c r="AA988" s="376"/>
    </row>
    <row r="989" spans="2:27" s="145" customFormat="1" ht="48" customHeight="1" x14ac:dyDescent="0.25">
      <c r="B989" s="105" t="s">
        <v>2637</v>
      </c>
      <c r="C989" s="224" t="s">
        <v>2</v>
      </c>
      <c r="D989" s="187" t="s">
        <v>452</v>
      </c>
      <c r="E989" s="187" t="s">
        <v>453</v>
      </c>
      <c r="F989" s="187" t="s">
        <v>453</v>
      </c>
      <c r="G989" s="373" t="s">
        <v>2643</v>
      </c>
      <c r="H989" s="126" t="s">
        <v>3</v>
      </c>
      <c r="I989" s="380">
        <v>100</v>
      </c>
      <c r="J989" s="205" t="s">
        <v>1369</v>
      </c>
      <c r="K989" s="293" t="s">
        <v>2645</v>
      </c>
      <c r="L989" s="187"/>
      <c r="M989" s="381" t="s">
        <v>1117</v>
      </c>
      <c r="N989" s="187" t="s">
        <v>1314</v>
      </c>
      <c r="O989" s="242"/>
      <c r="P989" s="302"/>
      <c r="Q989" s="302">
        <v>179200</v>
      </c>
      <c r="R989" s="302">
        <v>1075200</v>
      </c>
      <c r="S989" s="302"/>
      <c r="T989" s="228"/>
      <c r="U989" s="228"/>
      <c r="V989" s="126"/>
      <c r="W989" s="60">
        <f t="shared" si="213"/>
        <v>1254400</v>
      </c>
      <c r="X989" s="192">
        <f t="shared" si="212"/>
        <v>1404928.0000000002</v>
      </c>
      <c r="Y989" s="143"/>
      <c r="Z989" s="86">
        <v>2015</v>
      </c>
      <c r="AA989" s="376"/>
    </row>
    <row r="990" spans="2:27" s="145" customFormat="1" ht="48" customHeight="1" x14ac:dyDescent="0.25">
      <c r="B990" s="105" t="s">
        <v>2638</v>
      </c>
      <c r="C990" s="224" t="s">
        <v>2</v>
      </c>
      <c r="D990" s="187" t="s">
        <v>452</v>
      </c>
      <c r="E990" s="187" t="s">
        <v>453</v>
      </c>
      <c r="F990" s="187" t="s">
        <v>453</v>
      </c>
      <c r="G990" s="373" t="s">
        <v>2644</v>
      </c>
      <c r="H990" s="126" t="s">
        <v>3</v>
      </c>
      <c r="I990" s="380">
        <v>100</v>
      </c>
      <c r="J990" s="205" t="s">
        <v>1369</v>
      </c>
      <c r="K990" s="293" t="s">
        <v>2645</v>
      </c>
      <c r="L990" s="187"/>
      <c r="M990" s="381" t="s">
        <v>1117</v>
      </c>
      <c r="N990" s="187" t="s">
        <v>1314</v>
      </c>
      <c r="O990" s="242"/>
      <c r="P990" s="302"/>
      <c r="Q990" s="302">
        <v>247600</v>
      </c>
      <c r="R990" s="302">
        <v>1485600</v>
      </c>
      <c r="S990" s="302"/>
      <c r="T990" s="228"/>
      <c r="U990" s="228"/>
      <c r="V990" s="126"/>
      <c r="W990" s="60">
        <f t="shared" si="213"/>
        <v>1733200</v>
      </c>
      <c r="X990" s="192">
        <f t="shared" si="212"/>
        <v>1941184.0000000002</v>
      </c>
      <c r="Y990" s="143"/>
      <c r="Z990" s="86">
        <v>2015</v>
      </c>
      <c r="AA990" s="376"/>
    </row>
    <row r="991" spans="2:27" s="145" customFormat="1" ht="48" customHeight="1" x14ac:dyDescent="0.25">
      <c r="B991" s="105" t="s">
        <v>2646</v>
      </c>
      <c r="C991" s="224" t="s">
        <v>2</v>
      </c>
      <c r="D991" s="187" t="s">
        <v>976</v>
      </c>
      <c r="E991" s="187" t="s">
        <v>977</v>
      </c>
      <c r="F991" s="187" t="s">
        <v>978</v>
      </c>
      <c r="G991" s="373" t="s">
        <v>2647</v>
      </c>
      <c r="H991" s="126" t="s">
        <v>95</v>
      </c>
      <c r="I991" s="380">
        <v>0</v>
      </c>
      <c r="J991" s="205" t="s">
        <v>500</v>
      </c>
      <c r="K991" s="293" t="s">
        <v>1438</v>
      </c>
      <c r="L991" s="187"/>
      <c r="M991" s="381" t="s">
        <v>1117</v>
      </c>
      <c r="N991" s="187" t="s">
        <v>1314</v>
      </c>
      <c r="O991" s="242"/>
      <c r="P991" s="302"/>
      <c r="Q991" s="302">
        <v>105000</v>
      </c>
      <c r="R991" s="302">
        <v>420000</v>
      </c>
      <c r="S991" s="302">
        <v>420000</v>
      </c>
      <c r="T991" s="228"/>
      <c r="U991" s="228"/>
      <c r="V991" s="126"/>
      <c r="W991" s="60">
        <v>945000</v>
      </c>
      <c r="X991" s="192">
        <f t="shared" si="212"/>
        <v>1058400</v>
      </c>
      <c r="Y991" s="143"/>
      <c r="Z991" s="86">
        <v>2015</v>
      </c>
      <c r="AA991" s="376"/>
    </row>
    <row r="992" spans="2:27" s="145" customFormat="1" ht="48" customHeight="1" x14ac:dyDescent="0.25">
      <c r="B992" s="105" t="s">
        <v>2648</v>
      </c>
      <c r="C992" s="224" t="s">
        <v>2</v>
      </c>
      <c r="D992" s="187" t="s">
        <v>487</v>
      </c>
      <c r="E992" s="187" t="s">
        <v>1283</v>
      </c>
      <c r="F992" s="187" t="s">
        <v>1284</v>
      </c>
      <c r="G992" s="373" t="s">
        <v>2650</v>
      </c>
      <c r="H992" s="126" t="s">
        <v>95</v>
      </c>
      <c r="I992" s="380">
        <v>0</v>
      </c>
      <c r="J992" s="205" t="s">
        <v>500</v>
      </c>
      <c r="K992" s="293" t="s">
        <v>2652</v>
      </c>
      <c r="L992" s="187"/>
      <c r="M992" s="381" t="s">
        <v>495</v>
      </c>
      <c r="N992" s="187" t="s">
        <v>1314</v>
      </c>
      <c r="O992" s="242"/>
      <c r="P992" s="302"/>
      <c r="Q992" s="302">
        <v>4836000</v>
      </c>
      <c r="R992" s="302">
        <v>29016000</v>
      </c>
      <c r="S992" s="302">
        <v>29016000</v>
      </c>
      <c r="T992" s="228"/>
      <c r="U992" s="228"/>
      <c r="V992" s="126"/>
      <c r="W992" s="60">
        <f>SUM(Q992:S992)</f>
        <v>62868000</v>
      </c>
      <c r="X992" s="192">
        <f t="shared" si="212"/>
        <v>70412160</v>
      </c>
      <c r="Y992" s="143"/>
      <c r="Z992" s="86">
        <v>2015</v>
      </c>
      <c r="AA992" s="376"/>
    </row>
    <row r="993" spans="2:27" s="145" customFormat="1" ht="48" customHeight="1" x14ac:dyDescent="0.25">
      <c r="B993" s="105" t="s">
        <v>2649</v>
      </c>
      <c r="C993" s="224" t="s">
        <v>2</v>
      </c>
      <c r="D993" s="187" t="s">
        <v>487</v>
      </c>
      <c r="E993" s="187" t="s">
        <v>1283</v>
      </c>
      <c r="F993" s="187" t="s">
        <v>1284</v>
      </c>
      <c r="G993" s="373" t="s">
        <v>2651</v>
      </c>
      <c r="H993" s="126" t="s">
        <v>95</v>
      </c>
      <c r="I993" s="380">
        <v>0</v>
      </c>
      <c r="J993" s="205" t="s">
        <v>500</v>
      </c>
      <c r="K993" s="293" t="s">
        <v>2653</v>
      </c>
      <c r="L993" s="187"/>
      <c r="M993" s="381" t="s">
        <v>495</v>
      </c>
      <c r="N993" s="187" t="s">
        <v>1314</v>
      </c>
      <c r="O993" s="242"/>
      <c r="P993" s="302"/>
      <c r="Q993" s="302">
        <v>20730769.230769232</v>
      </c>
      <c r="R993" s="302">
        <v>124384615.38461539</v>
      </c>
      <c r="S993" s="302">
        <v>124384615.38461539</v>
      </c>
      <c r="T993" s="228"/>
      <c r="U993" s="228"/>
      <c r="V993" s="126"/>
      <c r="W993" s="60">
        <f>SUM(Q993:S993)</f>
        <v>269500000</v>
      </c>
      <c r="X993" s="192">
        <f t="shared" si="212"/>
        <v>301840000</v>
      </c>
      <c r="Y993" s="143"/>
      <c r="Z993" s="86">
        <v>2015</v>
      </c>
      <c r="AA993" s="376"/>
    </row>
    <row r="994" spans="2:27" s="145" customFormat="1" ht="48" customHeight="1" x14ac:dyDescent="0.25">
      <c r="B994" s="105" t="s">
        <v>2654</v>
      </c>
      <c r="C994" s="224" t="s">
        <v>2</v>
      </c>
      <c r="D994" s="187" t="s">
        <v>452</v>
      </c>
      <c r="E994" s="187" t="s">
        <v>453</v>
      </c>
      <c r="F994" s="187" t="s">
        <v>453</v>
      </c>
      <c r="G994" s="373" t="s">
        <v>2656</v>
      </c>
      <c r="H994" s="126" t="s">
        <v>95</v>
      </c>
      <c r="I994" s="380">
        <v>100</v>
      </c>
      <c r="J994" s="205" t="s">
        <v>500</v>
      </c>
      <c r="K994" s="293" t="s">
        <v>1570</v>
      </c>
      <c r="L994" s="187"/>
      <c r="M994" s="381" t="s">
        <v>495</v>
      </c>
      <c r="N994" s="187" t="s">
        <v>1314</v>
      </c>
      <c r="O994" s="242"/>
      <c r="P994" s="302"/>
      <c r="Q994" s="302">
        <v>515555.55555555556</v>
      </c>
      <c r="R994" s="302">
        <v>2062222.2222222222</v>
      </c>
      <c r="S994" s="302">
        <v>2062222.2222222222</v>
      </c>
      <c r="T994" s="228"/>
      <c r="U994" s="228"/>
      <c r="V994" s="126"/>
      <c r="W994" s="60">
        <f t="shared" ref="W994:W997" si="214">SUM(Q994:S994)</f>
        <v>4640000</v>
      </c>
      <c r="X994" s="192">
        <f t="shared" si="212"/>
        <v>5196800.0000000009</v>
      </c>
      <c r="Y994" s="143"/>
      <c r="Z994" s="86">
        <v>2015</v>
      </c>
      <c r="AA994" s="376"/>
    </row>
    <row r="995" spans="2:27" s="145" customFormat="1" ht="48" customHeight="1" x14ac:dyDescent="0.25">
      <c r="B995" s="105" t="s">
        <v>2655</v>
      </c>
      <c r="C995" s="224" t="s">
        <v>2</v>
      </c>
      <c r="D995" s="187" t="s">
        <v>452</v>
      </c>
      <c r="E995" s="187" t="s">
        <v>453</v>
      </c>
      <c r="F995" s="187" t="s">
        <v>453</v>
      </c>
      <c r="G995" s="373" t="s">
        <v>2657</v>
      </c>
      <c r="H995" s="126" t="s">
        <v>95</v>
      </c>
      <c r="I995" s="380">
        <v>100</v>
      </c>
      <c r="J995" s="205" t="s">
        <v>500</v>
      </c>
      <c r="K995" s="293" t="s">
        <v>1570</v>
      </c>
      <c r="L995" s="187"/>
      <c r="M995" s="381" t="s">
        <v>495</v>
      </c>
      <c r="N995" s="187" t="s">
        <v>1314</v>
      </c>
      <c r="O995" s="242"/>
      <c r="P995" s="302"/>
      <c r="Q995" s="302">
        <v>611555.5555555555</v>
      </c>
      <c r="R995" s="302">
        <v>2446222.222222222</v>
      </c>
      <c r="S995" s="302">
        <v>2446222.222222222</v>
      </c>
      <c r="T995" s="228"/>
      <c r="U995" s="228"/>
      <c r="V995" s="126"/>
      <c r="W995" s="60">
        <f t="shared" si="214"/>
        <v>5504000</v>
      </c>
      <c r="X995" s="192">
        <f t="shared" si="212"/>
        <v>6164480.0000000009</v>
      </c>
      <c r="Y995" s="143"/>
      <c r="Z995" s="86">
        <v>2015</v>
      </c>
      <c r="AA995" s="376"/>
    </row>
    <row r="996" spans="2:27" s="145" customFormat="1" ht="48" customHeight="1" x14ac:dyDescent="0.25">
      <c r="B996" s="105" t="s">
        <v>2658</v>
      </c>
      <c r="C996" s="224" t="s">
        <v>2</v>
      </c>
      <c r="D996" s="187" t="s">
        <v>452</v>
      </c>
      <c r="E996" s="187" t="s">
        <v>453</v>
      </c>
      <c r="F996" s="187" t="s">
        <v>453</v>
      </c>
      <c r="G996" s="373" t="s">
        <v>2660</v>
      </c>
      <c r="H996" s="126" t="s">
        <v>95</v>
      </c>
      <c r="I996" s="380">
        <v>0</v>
      </c>
      <c r="J996" s="205" t="s">
        <v>500</v>
      </c>
      <c r="K996" s="293" t="s">
        <v>2466</v>
      </c>
      <c r="L996" s="187"/>
      <c r="M996" s="381" t="s">
        <v>495</v>
      </c>
      <c r="N996" s="187" t="s">
        <v>1314</v>
      </c>
      <c r="O996" s="242"/>
      <c r="P996" s="302"/>
      <c r="Q996" s="302">
        <v>78624</v>
      </c>
      <c r="R996" s="302">
        <v>314496</v>
      </c>
      <c r="S996" s="302"/>
      <c r="T996" s="228"/>
      <c r="U996" s="228"/>
      <c r="V996" s="126"/>
      <c r="W996" s="60">
        <f t="shared" si="214"/>
        <v>393120</v>
      </c>
      <c r="X996" s="192">
        <f t="shared" ref="X996:X998" si="215">W996*1.12</f>
        <v>440294.40000000002</v>
      </c>
      <c r="Y996" s="143"/>
      <c r="Z996" s="86">
        <v>2015</v>
      </c>
      <c r="AA996" s="376"/>
    </row>
    <row r="997" spans="2:27" s="145" customFormat="1" ht="48" customHeight="1" x14ac:dyDescent="0.25">
      <c r="B997" s="105" t="s">
        <v>2659</v>
      </c>
      <c r="C997" s="224" t="s">
        <v>2</v>
      </c>
      <c r="D997" s="187" t="s">
        <v>452</v>
      </c>
      <c r="E997" s="187" t="s">
        <v>453</v>
      </c>
      <c r="F997" s="187" t="s">
        <v>453</v>
      </c>
      <c r="G997" s="373" t="s">
        <v>2661</v>
      </c>
      <c r="H997" s="126" t="s">
        <v>95</v>
      </c>
      <c r="I997" s="380">
        <v>0</v>
      </c>
      <c r="J997" s="205" t="s">
        <v>500</v>
      </c>
      <c r="K997" s="293" t="s">
        <v>2466</v>
      </c>
      <c r="L997" s="187"/>
      <c r="M997" s="381" t="s">
        <v>495</v>
      </c>
      <c r="N997" s="187" t="s">
        <v>1314</v>
      </c>
      <c r="O997" s="242"/>
      <c r="P997" s="302"/>
      <c r="Q997" s="302">
        <v>51870</v>
      </c>
      <c r="R997" s="302">
        <v>207480</v>
      </c>
      <c r="S997" s="302"/>
      <c r="T997" s="228"/>
      <c r="U997" s="228"/>
      <c r="V997" s="126"/>
      <c r="W997" s="60">
        <f t="shared" si="214"/>
        <v>259350</v>
      </c>
      <c r="X997" s="192">
        <f t="shared" si="215"/>
        <v>290472</v>
      </c>
      <c r="Y997" s="143"/>
      <c r="Z997" s="86">
        <v>2015</v>
      </c>
      <c r="AA997" s="376"/>
    </row>
    <row r="998" spans="2:27" s="145" customFormat="1" ht="48" customHeight="1" x14ac:dyDescent="0.25">
      <c r="B998" s="105" t="s">
        <v>2662</v>
      </c>
      <c r="C998" s="224" t="s">
        <v>2</v>
      </c>
      <c r="D998" s="187" t="s">
        <v>2664</v>
      </c>
      <c r="E998" s="187" t="s">
        <v>382</v>
      </c>
      <c r="F998" s="187" t="s">
        <v>382</v>
      </c>
      <c r="G998" s="373" t="s">
        <v>2663</v>
      </c>
      <c r="H998" s="126" t="s">
        <v>95</v>
      </c>
      <c r="I998" s="380">
        <v>0</v>
      </c>
      <c r="J998" s="205" t="s">
        <v>500</v>
      </c>
      <c r="K998" s="293" t="s">
        <v>458</v>
      </c>
      <c r="L998" s="187"/>
      <c r="M998" s="381" t="s">
        <v>1117</v>
      </c>
      <c r="N998" s="187" t="s">
        <v>1314</v>
      </c>
      <c r="O998" s="242"/>
      <c r="P998" s="302"/>
      <c r="Q998" s="302">
        <v>222000</v>
      </c>
      <c r="R998" s="302">
        <v>888000</v>
      </c>
      <c r="S998" s="302"/>
      <c r="T998" s="228"/>
      <c r="U998" s="228"/>
      <c r="V998" s="126"/>
      <c r="W998" s="60">
        <f>SUM(Q998:S998)</f>
        <v>1110000</v>
      </c>
      <c r="X998" s="192">
        <f t="shared" si="215"/>
        <v>1243200.0000000002</v>
      </c>
      <c r="Y998" s="143"/>
      <c r="Z998" s="86">
        <v>2015</v>
      </c>
      <c r="AA998" s="376"/>
    </row>
    <row r="999" spans="2:27" s="145" customFormat="1" ht="48" customHeight="1" x14ac:dyDescent="0.25">
      <c r="B999" s="105" t="s">
        <v>2665</v>
      </c>
      <c r="C999" s="224" t="s">
        <v>2</v>
      </c>
      <c r="D999" s="187" t="s">
        <v>293</v>
      </c>
      <c r="E999" s="187" t="s">
        <v>294</v>
      </c>
      <c r="F999" s="187" t="s">
        <v>294</v>
      </c>
      <c r="G999" s="373" t="s">
        <v>1241</v>
      </c>
      <c r="H999" s="126" t="s">
        <v>95</v>
      </c>
      <c r="I999" s="380">
        <v>0</v>
      </c>
      <c r="J999" s="205" t="s">
        <v>500</v>
      </c>
      <c r="K999" s="293" t="s">
        <v>1245</v>
      </c>
      <c r="L999" s="187"/>
      <c r="M999" s="381" t="s">
        <v>1117</v>
      </c>
      <c r="N999" s="187" t="s">
        <v>1314</v>
      </c>
      <c r="O999" s="242"/>
      <c r="P999" s="302"/>
      <c r="Q999" s="302">
        <v>50881494.899999999</v>
      </c>
      <c r="R999" s="302">
        <v>203525979.40000001</v>
      </c>
      <c r="S999" s="302">
        <v>203525979.40000001</v>
      </c>
      <c r="T999" s="228">
        <v>135683986.30000001</v>
      </c>
      <c r="U999" s="228"/>
      <c r="V999" s="126"/>
      <c r="W999" s="60">
        <v>593617440</v>
      </c>
      <c r="X999" s="192">
        <f t="shared" ref="X999" si="216">W999*1.12</f>
        <v>664851532.80000007</v>
      </c>
      <c r="Y999" s="143"/>
      <c r="Z999" s="86">
        <v>2015</v>
      </c>
      <c r="AA999" s="376"/>
    </row>
    <row r="1000" spans="2:27" s="145" customFormat="1" ht="48" customHeight="1" x14ac:dyDescent="0.25">
      <c r="B1000" s="105" t="s">
        <v>2667</v>
      </c>
      <c r="C1000" s="224" t="s">
        <v>2</v>
      </c>
      <c r="D1000" s="187" t="s">
        <v>2668</v>
      </c>
      <c r="E1000" s="187" t="s">
        <v>2669</v>
      </c>
      <c r="F1000" s="187" t="s">
        <v>2670</v>
      </c>
      <c r="G1000" s="373" t="s">
        <v>2671</v>
      </c>
      <c r="H1000" s="126" t="s">
        <v>95</v>
      </c>
      <c r="I1000" s="380">
        <v>0</v>
      </c>
      <c r="J1000" s="205" t="s">
        <v>500</v>
      </c>
      <c r="K1000" s="293" t="s">
        <v>2672</v>
      </c>
      <c r="L1000" s="187"/>
      <c r="M1000" s="381" t="s">
        <v>2673</v>
      </c>
      <c r="N1000" s="187" t="s">
        <v>1314</v>
      </c>
      <c r="O1000" s="242"/>
      <c r="P1000" s="302"/>
      <c r="Q1000" s="302">
        <v>6465955</v>
      </c>
      <c r="R1000" s="302">
        <v>3161158</v>
      </c>
      <c r="S1000" s="302"/>
      <c r="T1000" s="228"/>
      <c r="U1000" s="228"/>
      <c r="V1000" s="126"/>
      <c r="W1000" s="60">
        <f>SUM(Q1000:T1000)</f>
        <v>9627113</v>
      </c>
      <c r="X1000" s="192">
        <f t="shared" ref="X1000" si="217">W1000*1.12</f>
        <v>10782366.560000001</v>
      </c>
      <c r="Y1000" s="143"/>
      <c r="Z1000" s="86">
        <v>2015</v>
      </c>
      <c r="AA1000" s="376"/>
    </row>
    <row r="1001" spans="2:27" s="145" customFormat="1" ht="48" customHeight="1" x14ac:dyDescent="0.25">
      <c r="B1001" s="105" t="s">
        <v>2676</v>
      </c>
      <c r="C1001" s="224" t="s">
        <v>2</v>
      </c>
      <c r="D1001" s="187" t="s">
        <v>2677</v>
      </c>
      <c r="E1001" s="187" t="s">
        <v>2678</v>
      </c>
      <c r="F1001" s="187" t="s">
        <v>2678</v>
      </c>
      <c r="G1001" s="373" t="s">
        <v>2679</v>
      </c>
      <c r="H1001" s="126" t="s">
        <v>2308</v>
      </c>
      <c r="I1001" s="380">
        <v>0</v>
      </c>
      <c r="J1001" s="205" t="s">
        <v>1369</v>
      </c>
      <c r="K1001" s="293" t="s">
        <v>1085</v>
      </c>
      <c r="L1001" s="381"/>
      <c r="M1001" s="187" t="s">
        <v>2588</v>
      </c>
      <c r="N1001" s="187" t="s">
        <v>1314</v>
      </c>
      <c r="O1001" s="242"/>
      <c r="P1001" s="302"/>
      <c r="Q1001" s="302">
        <v>0</v>
      </c>
      <c r="R1001" s="302">
        <v>0</v>
      </c>
      <c r="S1001" s="302"/>
      <c r="T1001" s="228"/>
      <c r="U1001" s="228"/>
      <c r="V1001" s="126"/>
      <c r="W1001" s="60">
        <f>SUM(Q1001:T1001)</f>
        <v>0</v>
      </c>
      <c r="X1001" s="192">
        <f t="shared" ref="X1001" si="218">W1001*1.12</f>
        <v>0</v>
      </c>
      <c r="Y1001" s="143"/>
      <c r="Z1001" s="86">
        <v>2015</v>
      </c>
      <c r="AA1001" s="376"/>
    </row>
    <row r="1002" spans="2:27" s="145" customFormat="1" ht="48" customHeight="1" x14ac:dyDescent="0.25">
      <c r="B1002" s="105" t="s">
        <v>2700</v>
      </c>
      <c r="C1002" s="224" t="s">
        <v>2</v>
      </c>
      <c r="D1002" s="187" t="s">
        <v>2677</v>
      </c>
      <c r="E1002" s="187" t="s">
        <v>2678</v>
      </c>
      <c r="F1002" s="187" t="s">
        <v>2678</v>
      </c>
      <c r="G1002" s="373" t="s">
        <v>2679</v>
      </c>
      <c r="H1002" s="126" t="s">
        <v>2308</v>
      </c>
      <c r="I1002" s="380">
        <v>0</v>
      </c>
      <c r="J1002" s="205" t="s">
        <v>1015</v>
      </c>
      <c r="K1002" s="293" t="s">
        <v>1085</v>
      </c>
      <c r="L1002" s="381"/>
      <c r="M1002" s="187" t="s">
        <v>2588</v>
      </c>
      <c r="N1002" s="187" t="s">
        <v>1314</v>
      </c>
      <c r="O1002" s="242"/>
      <c r="P1002" s="302"/>
      <c r="Q1002" s="302">
        <v>7000000</v>
      </c>
      <c r="R1002" s="302">
        <v>1500000</v>
      </c>
      <c r="S1002" s="302"/>
      <c r="T1002" s="228"/>
      <c r="U1002" s="228"/>
      <c r="V1002" s="126"/>
      <c r="W1002" s="60">
        <f>SUM(Q1002:T1002)</f>
        <v>8500000</v>
      </c>
      <c r="X1002" s="192">
        <f t="shared" ref="X1002" si="219">W1002*1.12</f>
        <v>9520000</v>
      </c>
      <c r="Y1002" s="143"/>
      <c r="Z1002" s="86">
        <v>2015</v>
      </c>
      <c r="AA1002" s="376"/>
    </row>
    <row r="1003" spans="2:27" s="145" customFormat="1" ht="48" customHeight="1" x14ac:dyDescent="0.25">
      <c r="B1003" s="105" t="s">
        <v>2680</v>
      </c>
      <c r="C1003" s="224" t="s">
        <v>2</v>
      </c>
      <c r="D1003" s="187" t="s">
        <v>2681</v>
      </c>
      <c r="E1003" s="187" t="s">
        <v>2682</v>
      </c>
      <c r="F1003" s="187" t="s">
        <v>2683</v>
      </c>
      <c r="G1003" s="373" t="s">
        <v>2684</v>
      </c>
      <c r="H1003" s="126" t="s">
        <v>95</v>
      </c>
      <c r="I1003" s="380">
        <v>0</v>
      </c>
      <c r="J1003" s="205" t="s">
        <v>400</v>
      </c>
      <c r="K1003" s="293" t="s">
        <v>1085</v>
      </c>
      <c r="L1003" s="381"/>
      <c r="M1003" s="187" t="s">
        <v>2588</v>
      </c>
      <c r="N1003" s="187" t="s">
        <v>1314</v>
      </c>
      <c r="O1003" s="242"/>
      <c r="P1003" s="302"/>
      <c r="Q1003" s="302">
        <v>83280</v>
      </c>
      <c r="R1003" s="302">
        <v>333120</v>
      </c>
      <c r="S1003" s="302">
        <v>333120</v>
      </c>
      <c r="T1003" s="228">
        <v>277600</v>
      </c>
      <c r="U1003" s="228"/>
      <c r="V1003" s="126"/>
      <c r="W1003" s="60">
        <f>SUM(Q1003:T1003)</f>
        <v>1027120</v>
      </c>
      <c r="X1003" s="192">
        <f t="shared" ref="X1003:X1004" si="220">W1003*1.12</f>
        <v>1150374.4000000001</v>
      </c>
      <c r="Y1003" s="143"/>
      <c r="Z1003" s="86">
        <v>2015</v>
      </c>
      <c r="AA1003" s="376"/>
    </row>
    <row r="1004" spans="2:27" s="145" customFormat="1" ht="48" customHeight="1" x14ac:dyDescent="0.25">
      <c r="B1004" s="105" t="s">
        <v>2685</v>
      </c>
      <c r="C1004" s="224" t="s">
        <v>2</v>
      </c>
      <c r="D1004" s="187" t="s">
        <v>1123</v>
      </c>
      <c r="E1004" s="187" t="s">
        <v>1124</v>
      </c>
      <c r="F1004" s="187" t="s">
        <v>1124</v>
      </c>
      <c r="G1004" s="373" t="s">
        <v>2686</v>
      </c>
      <c r="H1004" s="126" t="s">
        <v>95</v>
      </c>
      <c r="I1004" s="380">
        <v>0</v>
      </c>
      <c r="J1004" s="205" t="s">
        <v>1369</v>
      </c>
      <c r="K1004" s="293" t="s">
        <v>2687</v>
      </c>
      <c r="L1004" s="381"/>
      <c r="M1004" s="187" t="s">
        <v>1117</v>
      </c>
      <c r="N1004" s="187" t="s">
        <v>1314</v>
      </c>
      <c r="O1004" s="242"/>
      <c r="P1004" s="302"/>
      <c r="Q1004" s="302">
        <v>411428.57142857142</v>
      </c>
      <c r="R1004" s="302">
        <v>2468571.4285714286</v>
      </c>
      <c r="S1004" s="302"/>
      <c r="T1004" s="228"/>
      <c r="U1004" s="228"/>
      <c r="V1004" s="126"/>
      <c r="W1004" s="60">
        <f t="shared" ref="W1004:W1011" si="221">SUM(O1004:U1004)</f>
        <v>2880000</v>
      </c>
      <c r="X1004" s="192">
        <f t="shared" si="220"/>
        <v>3225600.0000000005</v>
      </c>
      <c r="Y1004" s="143"/>
      <c r="Z1004" s="86">
        <v>2015</v>
      </c>
      <c r="AA1004" s="376"/>
    </row>
    <row r="1005" spans="2:27" s="145" customFormat="1" ht="48" customHeight="1" x14ac:dyDescent="0.25">
      <c r="B1005" s="105" t="s">
        <v>2688</v>
      </c>
      <c r="C1005" s="224" t="s">
        <v>2</v>
      </c>
      <c r="D1005" s="187" t="s">
        <v>1810</v>
      </c>
      <c r="E1005" s="187" t="s">
        <v>1811</v>
      </c>
      <c r="F1005" s="187" t="s">
        <v>1811</v>
      </c>
      <c r="G1005" s="373" t="s">
        <v>2694</v>
      </c>
      <c r="H1005" s="126" t="s">
        <v>95</v>
      </c>
      <c r="I1005" s="380">
        <v>100</v>
      </c>
      <c r="J1005" s="205" t="s">
        <v>1017</v>
      </c>
      <c r="K1005" s="293" t="s">
        <v>338</v>
      </c>
      <c r="L1005" s="381"/>
      <c r="M1005" s="187" t="s">
        <v>1117</v>
      </c>
      <c r="N1005" s="187" t="s">
        <v>1314</v>
      </c>
      <c r="O1005" s="242"/>
      <c r="P1005" s="302"/>
      <c r="Q1005" s="302">
        <v>2678572</v>
      </c>
      <c r="R1005" s="302">
        <v>16071429</v>
      </c>
      <c r="S1005" s="302"/>
      <c r="T1005" s="228"/>
      <c r="U1005" s="228"/>
      <c r="V1005" s="126"/>
      <c r="W1005" s="60">
        <f t="shared" si="221"/>
        <v>18750001</v>
      </c>
      <c r="X1005" s="192">
        <f t="shared" ref="X1005" si="222">W1005*1.12</f>
        <v>21000001.120000001</v>
      </c>
      <c r="Y1005" s="143"/>
      <c r="Z1005" s="86">
        <v>2015</v>
      </c>
      <c r="AA1005" s="376"/>
    </row>
    <row r="1006" spans="2:27" s="145" customFormat="1" ht="48" customHeight="1" x14ac:dyDescent="0.25">
      <c r="B1006" s="105" t="s">
        <v>2695</v>
      </c>
      <c r="C1006" s="224" t="s">
        <v>2</v>
      </c>
      <c r="D1006" s="187" t="s">
        <v>976</v>
      </c>
      <c r="E1006" s="187" t="s">
        <v>977</v>
      </c>
      <c r="F1006" s="187" t="s">
        <v>978</v>
      </c>
      <c r="G1006" s="373" t="s">
        <v>2696</v>
      </c>
      <c r="H1006" s="126" t="s">
        <v>95</v>
      </c>
      <c r="I1006" s="380">
        <v>0</v>
      </c>
      <c r="J1006" s="205" t="s">
        <v>1017</v>
      </c>
      <c r="K1006" s="293" t="s">
        <v>2697</v>
      </c>
      <c r="L1006" s="381"/>
      <c r="M1006" s="187" t="s">
        <v>1117</v>
      </c>
      <c r="N1006" s="187" t="s">
        <v>1314</v>
      </c>
      <c r="O1006" s="242"/>
      <c r="P1006" s="302"/>
      <c r="Q1006" s="302">
        <v>3004048.96</v>
      </c>
      <c r="R1006" s="302">
        <v>18024293.759999998</v>
      </c>
      <c r="S1006" s="302">
        <v>16522269.279999999</v>
      </c>
      <c r="T1006" s="228"/>
      <c r="U1006" s="228"/>
      <c r="V1006" s="126"/>
      <c r="W1006" s="60">
        <f t="shared" si="221"/>
        <v>37550612</v>
      </c>
      <c r="X1006" s="192">
        <f t="shared" ref="X1006" si="223">W1006*1.12</f>
        <v>42056685.440000005</v>
      </c>
      <c r="Y1006" s="143"/>
      <c r="Z1006" s="86">
        <v>2015</v>
      </c>
      <c r="AA1006" s="376"/>
    </row>
    <row r="1007" spans="2:27" s="145" customFormat="1" ht="48" customHeight="1" x14ac:dyDescent="0.25">
      <c r="B1007" s="105" t="s">
        <v>2698</v>
      </c>
      <c r="C1007" s="224" t="s">
        <v>2</v>
      </c>
      <c r="D1007" s="187" t="s">
        <v>1605</v>
      </c>
      <c r="E1007" s="187" t="s">
        <v>1606</v>
      </c>
      <c r="F1007" s="187" t="s">
        <v>1606</v>
      </c>
      <c r="G1007" s="373" t="s">
        <v>2699</v>
      </c>
      <c r="H1007" s="126" t="s">
        <v>95</v>
      </c>
      <c r="I1007" s="380">
        <v>0</v>
      </c>
      <c r="J1007" s="205" t="s">
        <v>1017</v>
      </c>
      <c r="K1007" s="293" t="s">
        <v>1085</v>
      </c>
      <c r="L1007" s="381"/>
      <c r="M1007" s="187" t="s">
        <v>1117</v>
      </c>
      <c r="N1007" s="187" t="s">
        <v>1314</v>
      </c>
      <c r="O1007" s="242"/>
      <c r="P1007" s="302"/>
      <c r="Q1007" s="302">
        <v>615825</v>
      </c>
      <c r="R1007" s="302">
        <v>3694950</v>
      </c>
      <c r="S1007" s="302"/>
      <c r="T1007" s="228"/>
      <c r="U1007" s="228"/>
      <c r="V1007" s="126"/>
      <c r="W1007" s="60">
        <f t="shared" si="221"/>
        <v>4310775</v>
      </c>
      <c r="X1007" s="192">
        <f t="shared" ref="X1007:X1010" si="224">W1007*1.12</f>
        <v>4828068</v>
      </c>
      <c r="Y1007" s="143"/>
      <c r="Z1007" s="86">
        <v>2015</v>
      </c>
      <c r="AA1007" s="376" t="s">
        <v>753</v>
      </c>
    </row>
    <row r="1008" spans="2:27" s="145" customFormat="1" ht="48" customHeight="1" x14ac:dyDescent="0.25">
      <c r="B1008" s="105" t="s">
        <v>2701</v>
      </c>
      <c r="C1008" s="224" t="s">
        <v>2</v>
      </c>
      <c r="D1008" s="187" t="s">
        <v>452</v>
      </c>
      <c r="E1008" s="187" t="s">
        <v>453</v>
      </c>
      <c r="F1008" s="187" t="s">
        <v>453</v>
      </c>
      <c r="G1008" s="373" t="s">
        <v>2561</v>
      </c>
      <c r="H1008" s="126" t="s">
        <v>95</v>
      </c>
      <c r="I1008" s="380">
        <v>100</v>
      </c>
      <c r="J1008" s="205" t="s">
        <v>1017</v>
      </c>
      <c r="K1008" s="293" t="s">
        <v>2563</v>
      </c>
      <c r="L1008" s="381"/>
      <c r="M1008" s="187" t="s">
        <v>495</v>
      </c>
      <c r="N1008" s="187" t="s">
        <v>1314</v>
      </c>
      <c r="O1008" s="242"/>
      <c r="P1008" s="302"/>
      <c r="Q1008" s="302">
        <v>28571.428571428572</v>
      </c>
      <c r="R1008" s="302">
        <v>171428.57142857142</v>
      </c>
      <c r="S1008" s="302"/>
      <c r="T1008" s="228"/>
      <c r="U1008" s="228"/>
      <c r="V1008" s="126"/>
      <c r="W1008" s="60">
        <f t="shared" si="221"/>
        <v>200000</v>
      </c>
      <c r="X1008" s="192">
        <f t="shared" si="224"/>
        <v>224000.00000000003</v>
      </c>
      <c r="Y1008" s="143"/>
      <c r="Z1008" s="86">
        <v>2015</v>
      </c>
      <c r="AA1008" s="376"/>
    </row>
    <row r="1009" spans="2:27" s="145" customFormat="1" ht="48" customHeight="1" x14ac:dyDescent="0.25">
      <c r="B1009" s="105" t="s">
        <v>2702</v>
      </c>
      <c r="C1009" s="224" t="s">
        <v>2</v>
      </c>
      <c r="D1009" s="187" t="s">
        <v>452</v>
      </c>
      <c r="E1009" s="187" t="s">
        <v>453</v>
      </c>
      <c r="F1009" s="187" t="s">
        <v>453</v>
      </c>
      <c r="G1009" s="373" t="s">
        <v>2562</v>
      </c>
      <c r="H1009" s="126" t="s">
        <v>95</v>
      </c>
      <c r="I1009" s="380">
        <v>100</v>
      </c>
      <c r="J1009" s="205" t="s">
        <v>1017</v>
      </c>
      <c r="K1009" s="293" t="s">
        <v>2563</v>
      </c>
      <c r="L1009" s="381"/>
      <c r="M1009" s="187" t="s">
        <v>495</v>
      </c>
      <c r="N1009" s="187" t="s">
        <v>1314</v>
      </c>
      <c r="O1009" s="242"/>
      <c r="P1009" s="302"/>
      <c r="Q1009" s="302">
        <v>33214.285714285717</v>
      </c>
      <c r="R1009" s="302">
        <v>199285.71428571432</v>
      </c>
      <c r="S1009" s="302"/>
      <c r="T1009" s="228"/>
      <c r="U1009" s="228"/>
      <c r="V1009" s="126"/>
      <c r="W1009" s="60">
        <f t="shared" si="221"/>
        <v>232500.00000000003</v>
      </c>
      <c r="X1009" s="192">
        <f t="shared" si="224"/>
        <v>260400.00000000006</v>
      </c>
      <c r="Y1009" s="143"/>
      <c r="Z1009" s="86">
        <v>2015</v>
      </c>
      <c r="AA1009" s="376"/>
    </row>
    <row r="1010" spans="2:27" s="145" customFormat="1" ht="48" customHeight="1" x14ac:dyDescent="0.25">
      <c r="B1010" s="105" t="s">
        <v>2703</v>
      </c>
      <c r="C1010" s="224" t="s">
        <v>2</v>
      </c>
      <c r="D1010" s="187" t="s">
        <v>452</v>
      </c>
      <c r="E1010" s="187" t="s">
        <v>453</v>
      </c>
      <c r="F1010" s="187" t="s">
        <v>453</v>
      </c>
      <c r="G1010" s="373" t="s">
        <v>2561</v>
      </c>
      <c r="H1010" s="126" t="s">
        <v>95</v>
      </c>
      <c r="I1010" s="380">
        <v>100</v>
      </c>
      <c r="J1010" s="205" t="s">
        <v>1017</v>
      </c>
      <c r="K1010" s="293" t="s">
        <v>2563</v>
      </c>
      <c r="L1010" s="381"/>
      <c r="M1010" s="187" t="s">
        <v>495</v>
      </c>
      <c r="N1010" s="187" t="s">
        <v>1314</v>
      </c>
      <c r="O1010" s="242"/>
      <c r="P1010" s="302"/>
      <c r="Q1010" s="302">
        <v>48469.142857142855</v>
      </c>
      <c r="R1010" s="302">
        <v>290814.85714285716</v>
      </c>
      <c r="S1010" s="302"/>
      <c r="T1010" s="228"/>
      <c r="U1010" s="228"/>
      <c r="V1010" s="126"/>
      <c r="W1010" s="60">
        <f t="shared" si="221"/>
        <v>339284</v>
      </c>
      <c r="X1010" s="192">
        <f t="shared" si="224"/>
        <v>379998.08</v>
      </c>
      <c r="Y1010" s="143"/>
      <c r="Z1010" s="86">
        <v>2015</v>
      </c>
      <c r="AA1010" s="376"/>
    </row>
    <row r="1011" spans="2:27" s="145" customFormat="1" ht="48" customHeight="1" x14ac:dyDescent="0.25">
      <c r="B1011" s="105" t="s">
        <v>2704</v>
      </c>
      <c r="C1011" s="224" t="s">
        <v>2</v>
      </c>
      <c r="D1011" s="187" t="s">
        <v>452</v>
      </c>
      <c r="E1011" s="187" t="s">
        <v>453</v>
      </c>
      <c r="F1011" s="187" t="s">
        <v>453</v>
      </c>
      <c r="G1011" s="373" t="s">
        <v>2562</v>
      </c>
      <c r="H1011" s="126" t="s">
        <v>95</v>
      </c>
      <c r="I1011" s="380">
        <v>100</v>
      </c>
      <c r="J1011" s="205" t="s">
        <v>1017</v>
      </c>
      <c r="K1011" s="293" t="s">
        <v>2563</v>
      </c>
      <c r="L1011" s="381"/>
      <c r="M1011" s="187" t="s">
        <v>495</v>
      </c>
      <c r="N1011" s="187" t="s">
        <v>1314</v>
      </c>
      <c r="O1011" s="242"/>
      <c r="P1011" s="302"/>
      <c r="Q1011" s="302">
        <v>30102</v>
      </c>
      <c r="R1011" s="302">
        <v>180612</v>
      </c>
      <c r="S1011" s="302"/>
      <c r="T1011" s="228"/>
      <c r="U1011" s="228"/>
      <c r="V1011" s="126"/>
      <c r="W1011" s="60">
        <f t="shared" si="221"/>
        <v>210714</v>
      </c>
      <c r="X1011" s="192">
        <f t="shared" ref="X1011:X1013" si="225">W1011*1.12</f>
        <v>235999.68000000002</v>
      </c>
      <c r="Y1011" s="143"/>
      <c r="Z1011" s="86">
        <v>2015</v>
      </c>
      <c r="AA1011" s="376"/>
    </row>
    <row r="1012" spans="2:27" s="145" customFormat="1" ht="48" customHeight="1" x14ac:dyDescent="0.25">
      <c r="B1012" s="105" t="s">
        <v>2705</v>
      </c>
      <c r="C1012" s="224" t="s">
        <v>2</v>
      </c>
      <c r="D1012" s="187" t="s">
        <v>293</v>
      </c>
      <c r="E1012" s="187" t="s">
        <v>294</v>
      </c>
      <c r="F1012" s="187" t="s">
        <v>294</v>
      </c>
      <c r="G1012" s="373" t="s">
        <v>1615</v>
      </c>
      <c r="H1012" s="126" t="s">
        <v>95</v>
      </c>
      <c r="I1012" s="380">
        <v>0</v>
      </c>
      <c r="J1012" s="205" t="s">
        <v>1017</v>
      </c>
      <c r="K1012" s="293" t="s">
        <v>458</v>
      </c>
      <c r="L1012" s="381"/>
      <c r="M1012" s="187" t="s">
        <v>1117</v>
      </c>
      <c r="N1012" s="187" t="s">
        <v>1314</v>
      </c>
      <c r="O1012" s="242"/>
      <c r="P1012" s="302"/>
      <c r="Q1012" s="302">
        <v>94145714.285714284</v>
      </c>
      <c r="R1012" s="302">
        <v>564874285.71428573</v>
      </c>
      <c r="S1012" s="302"/>
      <c r="T1012" s="228"/>
      <c r="U1012" s="228"/>
      <c r="V1012" s="126"/>
      <c r="W1012" s="60">
        <f t="shared" ref="W1012:W1014" si="226">SUM(O1012:U1012)</f>
        <v>659020000</v>
      </c>
      <c r="X1012" s="192">
        <f t="shared" si="225"/>
        <v>738102400.00000012</v>
      </c>
      <c r="Y1012" s="143"/>
      <c r="Z1012" s="86">
        <v>2015</v>
      </c>
      <c r="AA1012" s="376"/>
    </row>
    <row r="1013" spans="2:27" s="145" customFormat="1" ht="48" customHeight="1" x14ac:dyDescent="0.25">
      <c r="B1013" s="105" t="s">
        <v>2706</v>
      </c>
      <c r="C1013" s="224" t="s">
        <v>2</v>
      </c>
      <c r="D1013" s="187" t="s">
        <v>2708</v>
      </c>
      <c r="E1013" s="187" t="s">
        <v>2709</v>
      </c>
      <c r="F1013" s="187" t="s">
        <v>2709</v>
      </c>
      <c r="G1013" s="373" t="s">
        <v>2710</v>
      </c>
      <c r="H1013" s="126" t="s">
        <v>95</v>
      </c>
      <c r="I1013" s="380">
        <v>100</v>
      </c>
      <c r="J1013" s="205" t="s">
        <v>1016</v>
      </c>
      <c r="K1013" s="293" t="s">
        <v>338</v>
      </c>
      <c r="L1013" s="381"/>
      <c r="M1013" s="187" t="s">
        <v>1117</v>
      </c>
      <c r="N1013" s="187" t="s">
        <v>1314</v>
      </c>
      <c r="O1013" s="242"/>
      <c r="P1013" s="302"/>
      <c r="Q1013" s="302">
        <v>18600</v>
      </c>
      <c r="R1013" s="302">
        <v>223200</v>
      </c>
      <c r="S1013" s="302"/>
      <c r="T1013" s="228"/>
      <c r="U1013" s="228"/>
      <c r="V1013" s="126"/>
      <c r="W1013" s="60">
        <f t="shared" si="226"/>
        <v>241800</v>
      </c>
      <c r="X1013" s="192">
        <f t="shared" si="225"/>
        <v>270816</v>
      </c>
      <c r="Y1013" s="143"/>
      <c r="Z1013" s="86">
        <v>2015</v>
      </c>
      <c r="AA1013" s="376"/>
    </row>
    <row r="1014" spans="2:27" s="145" customFormat="1" ht="48" customHeight="1" x14ac:dyDescent="0.25">
      <c r="B1014" s="105" t="s">
        <v>2707</v>
      </c>
      <c r="C1014" s="224" t="s">
        <v>2</v>
      </c>
      <c r="D1014" s="187" t="s">
        <v>452</v>
      </c>
      <c r="E1014" s="187" t="s">
        <v>453</v>
      </c>
      <c r="F1014" s="187" t="s">
        <v>453</v>
      </c>
      <c r="G1014" s="373" t="s">
        <v>2711</v>
      </c>
      <c r="H1014" s="126" t="s">
        <v>95</v>
      </c>
      <c r="I1014" s="380">
        <v>0</v>
      </c>
      <c r="J1014" s="205" t="s">
        <v>1016</v>
      </c>
      <c r="K1014" s="293" t="s">
        <v>2714</v>
      </c>
      <c r="L1014" s="381"/>
      <c r="M1014" s="187" t="s">
        <v>495</v>
      </c>
      <c r="N1014" s="187" t="s">
        <v>1314</v>
      </c>
      <c r="O1014" s="242"/>
      <c r="P1014" s="302"/>
      <c r="Q1014" s="302">
        <v>247480</v>
      </c>
      <c r="R1014" s="302">
        <v>247480</v>
      </c>
      <c r="S1014" s="302"/>
      <c r="T1014" s="228"/>
      <c r="U1014" s="228"/>
      <c r="V1014" s="126"/>
      <c r="W1014" s="60">
        <f t="shared" si="226"/>
        <v>494960</v>
      </c>
      <c r="X1014" s="192">
        <f t="shared" ref="X1014" si="227">W1014*1.12</f>
        <v>554355.20000000007</v>
      </c>
      <c r="Y1014" s="143"/>
      <c r="Z1014" s="86">
        <v>2015</v>
      </c>
      <c r="AA1014" s="376"/>
    </row>
    <row r="1015" spans="2:27" s="145" customFormat="1" ht="48" customHeight="1" x14ac:dyDescent="0.25">
      <c r="B1015" s="105" t="s">
        <v>2713</v>
      </c>
      <c r="C1015" s="224" t="s">
        <v>2</v>
      </c>
      <c r="D1015" s="187" t="s">
        <v>452</v>
      </c>
      <c r="E1015" s="187" t="s">
        <v>453</v>
      </c>
      <c r="F1015" s="187" t="s">
        <v>453</v>
      </c>
      <c r="G1015" s="373" t="s">
        <v>2712</v>
      </c>
      <c r="H1015" s="126" t="s">
        <v>95</v>
      </c>
      <c r="I1015" s="380">
        <v>0</v>
      </c>
      <c r="J1015" s="205" t="s">
        <v>1016</v>
      </c>
      <c r="K1015" s="293" t="s">
        <v>2714</v>
      </c>
      <c r="L1015" s="381"/>
      <c r="M1015" s="187" t="s">
        <v>495</v>
      </c>
      <c r="N1015" s="187" t="s">
        <v>1314</v>
      </c>
      <c r="O1015" s="242"/>
      <c r="P1015" s="302"/>
      <c r="Q1015" s="302">
        <v>145200</v>
      </c>
      <c r="R1015" s="302">
        <v>145200</v>
      </c>
      <c r="S1015" s="302"/>
      <c r="T1015" s="228"/>
      <c r="U1015" s="228"/>
      <c r="V1015" s="126"/>
      <c r="W1015" s="60">
        <f t="shared" ref="W1015" si="228">SUM(O1015:U1015)</f>
        <v>290400</v>
      </c>
      <c r="X1015" s="192">
        <f t="shared" ref="X1015" si="229">W1015*1.12</f>
        <v>325248.00000000006</v>
      </c>
      <c r="Y1015" s="143"/>
      <c r="Z1015" s="86">
        <v>2015</v>
      </c>
      <c r="AA1015" s="376"/>
    </row>
    <row r="1016" spans="2:27" s="145" customFormat="1" ht="48" customHeight="1" x14ac:dyDescent="0.25">
      <c r="B1016" s="105" t="s">
        <v>2801</v>
      </c>
      <c r="C1016" s="224" t="s">
        <v>2</v>
      </c>
      <c r="D1016" s="187" t="s">
        <v>2715</v>
      </c>
      <c r="E1016" s="187" t="s">
        <v>2716</v>
      </c>
      <c r="F1016" s="187" t="s">
        <v>2716</v>
      </c>
      <c r="G1016" s="373" t="s">
        <v>1321</v>
      </c>
      <c r="H1016" s="126" t="s">
        <v>95</v>
      </c>
      <c r="I1016" s="380">
        <v>0</v>
      </c>
      <c r="J1016" s="205" t="s">
        <v>1015</v>
      </c>
      <c r="K1016" s="293" t="s">
        <v>2717</v>
      </c>
      <c r="L1016" s="381"/>
      <c r="M1016" s="187" t="s">
        <v>1117</v>
      </c>
      <c r="N1016" s="187" t="s">
        <v>1314</v>
      </c>
      <c r="O1016" s="242"/>
      <c r="P1016" s="302"/>
      <c r="Q1016" s="302"/>
      <c r="R1016" s="302">
        <v>0</v>
      </c>
      <c r="S1016" s="302">
        <v>0</v>
      </c>
      <c r="T1016" s="228"/>
      <c r="U1016" s="228"/>
      <c r="V1016" s="126"/>
      <c r="W1016" s="60">
        <f t="shared" ref="W1016:W1066" si="230">SUM(R1016:U1016)</f>
        <v>0</v>
      </c>
      <c r="X1016" s="192">
        <f>W1016*1.12</f>
        <v>0</v>
      </c>
      <c r="Y1016" s="143"/>
      <c r="Z1016" s="86">
        <v>2016</v>
      </c>
      <c r="AA1016" s="376" t="s">
        <v>3108</v>
      </c>
    </row>
    <row r="1017" spans="2:27" s="145" customFormat="1" ht="48" customHeight="1" x14ac:dyDescent="0.25">
      <c r="B1017" s="105" t="s">
        <v>2802</v>
      </c>
      <c r="C1017" s="224" t="s">
        <v>2</v>
      </c>
      <c r="D1017" s="187" t="s">
        <v>2718</v>
      </c>
      <c r="E1017" s="187" t="s">
        <v>977</v>
      </c>
      <c r="F1017" s="187" t="s">
        <v>978</v>
      </c>
      <c r="G1017" s="373" t="s">
        <v>2719</v>
      </c>
      <c r="H1017" s="126" t="s">
        <v>95</v>
      </c>
      <c r="I1017" s="380">
        <v>0</v>
      </c>
      <c r="J1017" s="205" t="s">
        <v>1015</v>
      </c>
      <c r="K1017" s="293" t="s">
        <v>2720</v>
      </c>
      <c r="L1017" s="381"/>
      <c r="M1017" s="187" t="s">
        <v>1117</v>
      </c>
      <c r="N1017" s="187" t="s">
        <v>1314</v>
      </c>
      <c r="O1017" s="242"/>
      <c r="P1017" s="302"/>
      <c r="Q1017" s="302"/>
      <c r="R1017" s="302">
        <v>10050000</v>
      </c>
      <c r="S1017" s="302">
        <v>10550000</v>
      </c>
      <c r="T1017" s="228">
        <v>10300000</v>
      </c>
      <c r="U1017" s="228"/>
      <c r="V1017" s="126"/>
      <c r="W1017" s="60">
        <f t="shared" si="230"/>
        <v>30900000</v>
      </c>
      <c r="X1017" s="192">
        <f>W1017*1.12</f>
        <v>34608000</v>
      </c>
      <c r="Y1017" s="143"/>
      <c r="Z1017" s="86">
        <v>2016</v>
      </c>
      <c r="AA1017" s="376"/>
    </row>
    <row r="1018" spans="2:27" s="145" customFormat="1" ht="48" customHeight="1" x14ac:dyDescent="0.25">
      <c r="B1018" s="105" t="s">
        <v>2803</v>
      </c>
      <c r="C1018" s="224" t="s">
        <v>2</v>
      </c>
      <c r="D1018" s="187" t="s">
        <v>2718</v>
      </c>
      <c r="E1018" s="187" t="s">
        <v>977</v>
      </c>
      <c r="F1018" s="187" t="s">
        <v>978</v>
      </c>
      <c r="G1018" s="373" t="s">
        <v>2721</v>
      </c>
      <c r="H1018" s="126" t="s">
        <v>95</v>
      </c>
      <c r="I1018" s="380">
        <v>0</v>
      </c>
      <c r="J1018" s="205" t="s">
        <v>1015</v>
      </c>
      <c r="K1018" s="293" t="s">
        <v>2722</v>
      </c>
      <c r="L1018" s="381"/>
      <c r="M1018" s="187" t="s">
        <v>1117</v>
      </c>
      <c r="N1018" s="187" t="s">
        <v>1314</v>
      </c>
      <c r="O1018" s="242"/>
      <c r="P1018" s="302"/>
      <c r="Q1018" s="302"/>
      <c r="R1018" s="302">
        <v>1166666.7</v>
      </c>
      <c r="S1018" s="302">
        <v>1166666.7</v>
      </c>
      <c r="T1018" s="228">
        <v>1166666.6000000001</v>
      </c>
      <c r="U1018" s="228"/>
      <c r="V1018" s="126"/>
      <c r="W1018" s="60">
        <f t="shared" si="230"/>
        <v>3500000</v>
      </c>
      <c r="X1018" s="192">
        <f>W1018*1.12</f>
        <v>3920000.0000000005</v>
      </c>
      <c r="Y1018" s="143"/>
      <c r="Z1018" s="86">
        <v>2016</v>
      </c>
      <c r="AA1018" s="376"/>
    </row>
    <row r="1019" spans="2:27" s="145" customFormat="1" ht="48" customHeight="1" x14ac:dyDescent="0.25">
      <c r="B1019" s="105" t="s">
        <v>2804</v>
      </c>
      <c r="C1019" s="224" t="s">
        <v>2</v>
      </c>
      <c r="D1019" s="187" t="s">
        <v>2723</v>
      </c>
      <c r="E1019" s="187" t="s">
        <v>2724</v>
      </c>
      <c r="F1019" s="187" t="s">
        <v>2724</v>
      </c>
      <c r="G1019" s="373" t="s">
        <v>2725</v>
      </c>
      <c r="H1019" s="126" t="s">
        <v>95</v>
      </c>
      <c r="I1019" s="380">
        <v>0</v>
      </c>
      <c r="J1019" s="205" t="s">
        <v>1015</v>
      </c>
      <c r="K1019" s="293" t="s">
        <v>2687</v>
      </c>
      <c r="L1019" s="381"/>
      <c r="M1019" s="187" t="s">
        <v>1117</v>
      </c>
      <c r="N1019" s="187" t="s">
        <v>1314</v>
      </c>
      <c r="O1019" s="242"/>
      <c r="P1019" s="302"/>
      <c r="Q1019" s="302"/>
      <c r="R1019" s="302">
        <v>247480</v>
      </c>
      <c r="S1019" s="302">
        <v>247480</v>
      </c>
      <c r="T1019" s="228"/>
      <c r="U1019" s="228"/>
      <c r="V1019" s="126"/>
      <c r="W1019" s="60">
        <f t="shared" si="230"/>
        <v>494960</v>
      </c>
      <c r="X1019" s="192">
        <f>W1019*1.12</f>
        <v>554355.20000000007</v>
      </c>
      <c r="Y1019" s="143"/>
      <c r="Z1019" s="86">
        <v>2016</v>
      </c>
      <c r="AA1019" s="376"/>
    </row>
    <row r="1020" spans="2:27" s="145" customFormat="1" ht="48" customHeight="1" x14ac:dyDescent="0.25">
      <c r="B1020" s="105" t="s">
        <v>2805</v>
      </c>
      <c r="C1020" s="224" t="s">
        <v>2</v>
      </c>
      <c r="D1020" s="187" t="s">
        <v>2723</v>
      </c>
      <c r="E1020" s="187" t="s">
        <v>2724</v>
      </c>
      <c r="F1020" s="187" t="s">
        <v>2724</v>
      </c>
      <c r="G1020" s="373" t="s">
        <v>2726</v>
      </c>
      <c r="H1020" s="126" t="s">
        <v>95</v>
      </c>
      <c r="I1020" s="380">
        <v>0</v>
      </c>
      <c r="J1020" s="205" t="s">
        <v>1015</v>
      </c>
      <c r="K1020" s="293" t="s">
        <v>2687</v>
      </c>
      <c r="L1020" s="381"/>
      <c r="M1020" s="187" t="s">
        <v>1117</v>
      </c>
      <c r="N1020" s="187" t="s">
        <v>1314</v>
      </c>
      <c r="O1020" s="242"/>
      <c r="P1020" s="302"/>
      <c r="Q1020" s="302"/>
      <c r="R1020" s="302">
        <v>145200</v>
      </c>
      <c r="S1020" s="302">
        <v>145200</v>
      </c>
      <c r="T1020" s="228"/>
      <c r="U1020" s="228"/>
      <c r="V1020" s="126"/>
      <c r="W1020" s="60">
        <f t="shared" si="230"/>
        <v>290400</v>
      </c>
      <c r="X1020" s="192">
        <f t="shared" ref="X1020:X1023" si="231">W1020*1.12</f>
        <v>325248.00000000006</v>
      </c>
      <c r="Y1020" s="143"/>
      <c r="Z1020" s="86">
        <v>2016</v>
      </c>
      <c r="AA1020" s="376"/>
    </row>
    <row r="1021" spans="2:27" s="145" customFormat="1" ht="48" customHeight="1" x14ac:dyDescent="0.25">
      <c r="B1021" s="105" t="s">
        <v>2806</v>
      </c>
      <c r="C1021" s="224" t="s">
        <v>2</v>
      </c>
      <c r="D1021" s="187" t="s">
        <v>2723</v>
      </c>
      <c r="E1021" s="187" t="s">
        <v>2724</v>
      </c>
      <c r="F1021" s="187" t="s">
        <v>2724</v>
      </c>
      <c r="G1021" s="373" t="s">
        <v>2725</v>
      </c>
      <c r="H1021" s="126" t="s">
        <v>95</v>
      </c>
      <c r="I1021" s="380">
        <v>0</v>
      </c>
      <c r="J1021" s="205" t="s">
        <v>1015</v>
      </c>
      <c r="K1021" s="293" t="s">
        <v>2687</v>
      </c>
      <c r="L1021" s="381"/>
      <c r="M1021" s="187" t="s">
        <v>1117</v>
      </c>
      <c r="N1021" s="187" t="s">
        <v>1314</v>
      </c>
      <c r="O1021" s="242"/>
      <c r="P1021" s="302"/>
      <c r="Q1021" s="302"/>
      <c r="R1021" s="302">
        <v>248400</v>
      </c>
      <c r="S1021" s="302">
        <v>248400</v>
      </c>
      <c r="T1021" s="228"/>
      <c r="U1021" s="228"/>
      <c r="V1021" s="126"/>
      <c r="W1021" s="60">
        <f t="shared" si="230"/>
        <v>496800</v>
      </c>
      <c r="X1021" s="192">
        <f t="shared" si="231"/>
        <v>556416</v>
      </c>
      <c r="Y1021" s="143"/>
      <c r="Z1021" s="86">
        <v>2016</v>
      </c>
      <c r="AA1021" s="376"/>
    </row>
    <row r="1022" spans="2:27" s="145" customFormat="1" ht="48" customHeight="1" x14ac:dyDescent="0.25">
      <c r="B1022" s="105" t="s">
        <v>2807</v>
      </c>
      <c r="C1022" s="224" t="s">
        <v>2</v>
      </c>
      <c r="D1022" s="187" t="s">
        <v>2723</v>
      </c>
      <c r="E1022" s="187" t="s">
        <v>2724</v>
      </c>
      <c r="F1022" s="187" t="s">
        <v>2724</v>
      </c>
      <c r="G1022" s="373" t="s">
        <v>2726</v>
      </c>
      <c r="H1022" s="126" t="s">
        <v>95</v>
      </c>
      <c r="I1022" s="380">
        <v>0</v>
      </c>
      <c r="J1022" s="205" t="s">
        <v>1015</v>
      </c>
      <c r="K1022" s="293" t="s">
        <v>2687</v>
      </c>
      <c r="L1022" s="381"/>
      <c r="M1022" s="187" t="s">
        <v>1117</v>
      </c>
      <c r="N1022" s="187" t="s">
        <v>1314</v>
      </c>
      <c r="O1022" s="242"/>
      <c r="P1022" s="302"/>
      <c r="Q1022" s="302"/>
      <c r="R1022" s="302">
        <v>249120</v>
      </c>
      <c r="S1022" s="302">
        <v>249120</v>
      </c>
      <c r="T1022" s="228"/>
      <c r="U1022" s="228"/>
      <c r="V1022" s="126"/>
      <c r="W1022" s="60">
        <f t="shared" si="230"/>
        <v>498240</v>
      </c>
      <c r="X1022" s="192">
        <f t="shared" si="231"/>
        <v>558028.80000000005</v>
      </c>
      <c r="Y1022" s="143"/>
      <c r="Z1022" s="86">
        <v>2016</v>
      </c>
      <c r="AA1022" s="376"/>
    </row>
    <row r="1023" spans="2:27" s="145" customFormat="1" ht="48" customHeight="1" x14ac:dyDescent="0.25">
      <c r="B1023" s="105" t="s">
        <v>2808</v>
      </c>
      <c r="C1023" s="224" t="s">
        <v>2</v>
      </c>
      <c r="D1023" s="187" t="s">
        <v>2723</v>
      </c>
      <c r="E1023" s="187" t="s">
        <v>2724</v>
      </c>
      <c r="F1023" s="187" t="s">
        <v>2724</v>
      </c>
      <c r="G1023" s="373" t="s">
        <v>3086</v>
      </c>
      <c r="H1023" s="126" t="s">
        <v>95</v>
      </c>
      <c r="I1023" s="380">
        <v>0</v>
      </c>
      <c r="J1023" s="205" t="s">
        <v>1015</v>
      </c>
      <c r="K1023" s="293" t="s">
        <v>2687</v>
      </c>
      <c r="L1023" s="381"/>
      <c r="M1023" s="187" t="s">
        <v>1117</v>
      </c>
      <c r="N1023" s="187" t="s">
        <v>1314</v>
      </c>
      <c r="O1023" s="242"/>
      <c r="P1023" s="302"/>
      <c r="Q1023" s="302"/>
      <c r="R1023" s="302">
        <v>146000</v>
      </c>
      <c r="S1023" s="302">
        <v>146000</v>
      </c>
      <c r="T1023" s="228"/>
      <c r="U1023" s="228"/>
      <c r="V1023" s="126"/>
      <c r="W1023" s="60">
        <f t="shared" si="230"/>
        <v>292000</v>
      </c>
      <c r="X1023" s="192">
        <f t="shared" si="231"/>
        <v>327040.00000000006</v>
      </c>
      <c r="Y1023" s="143"/>
      <c r="Z1023" s="86">
        <v>2016</v>
      </c>
      <c r="AA1023" s="376"/>
    </row>
    <row r="1024" spans="2:27" s="145" customFormat="1" ht="48" customHeight="1" x14ac:dyDescent="0.25">
      <c r="B1024" s="105" t="s">
        <v>2809</v>
      </c>
      <c r="C1024" s="224" t="s">
        <v>2</v>
      </c>
      <c r="D1024" s="187" t="s">
        <v>2723</v>
      </c>
      <c r="E1024" s="187" t="s">
        <v>2724</v>
      </c>
      <c r="F1024" s="187" t="s">
        <v>2724</v>
      </c>
      <c r="G1024" s="373" t="s">
        <v>3087</v>
      </c>
      <c r="H1024" s="126" t="s">
        <v>95</v>
      </c>
      <c r="I1024" s="380">
        <v>0</v>
      </c>
      <c r="J1024" s="205" t="s">
        <v>1015</v>
      </c>
      <c r="K1024" s="293" t="s">
        <v>2687</v>
      </c>
      <c r="L1024" s="381"/>
      <c r="M1024" s="187" t="s">
        <v>1117</v>
      </c>
      <c r="N1024" s="187" t="s">
        <v>1314</v>
      </c>
      <c r="O1024" s="242"/>
      <c r="P1024" s="302"/>
      <c r="Q1024" s="302"/>
      <c r="R1024" s="302">
        <v>146160</v>
      </c>
      <c r="S1024" s="302">
        <v>146160</v>
      </c>
      <c r="T1024" s="228"/>
      <c r="U1024" s="228"/>
      <c r="V1024" s="126"/>
      <c r="W1024" s="60">
        <f t="shared" si="230"/>
        <v>292320</v>
      </c>
      <c r="X1024" s="192">
        <f>W1024*1.12</f>
        <v>327398.40000000002</v>
      </c>
      <c r="Y1024" s="143"/>
      <c r="Z1024" s="86">
        <v>2016</v>
      </c>
      <c r="AA1024" s="376"/>
    </row>
    <row r="1025" spans="1:31" s="145" customFormat="1" ht="48" customHeight="1" x14ac:dyDescent="0.25">
      <c r="B1025" s="105" t="s">
        <v>2810</v>
      </c>
      <c r="C1025" s="224" t="s">
        <v>2</v>
      </c>
      <c r="D1025" s="187" t="s">
        <v>2727</v>
      </c>
      <c r="E1025" s="187" t="s">
        <v>2728</v>
      </c>
      <c r="F1025" s="187" t="s">
        <v>2728</v>
      </c>
      <c r="G1025" s="373" t="s">
        <v>2729</v>
      </c>
      <c r="H1025" s="126" t="s">
        <v>3</v>
      </c>
      <c r="I1025" s="380">
        <v>100</v>
      </c>
      <c r="J1025" s="205" t="s">
        <v>1015</v>
      </c>
      <c r="K1025" s="293" t="s">
        <v>41</v>
      </c>
      <c r="L1025" s="381"/>
      <c r="M1025" s="187" t="s">
        <v>2731</v>
      </c>
      <c r="N1025" s="187" t="s">
        <v>1314</v>
      </c>
      <c r="O1025" s="242"/>
      <c r="P1025" s="302"/>
      <c r="Q1025" s="302"/>
      <c r="R1025" s="302">
        <v>0</v>
      </c>
      <c r="S1025" s="302">
        <v>0</v>
      </c>
      <c r="T1025" s="228">
        <v>0</v>
      </c>
      <c r="U1025" s="228"/>
      <c r="V1025" s="126"/>
      <c r="W1025" s="60">
        <f t="shared" ref="W1025" si="232">SUM(R1025:U1025)</f>
        <v>0</v>
      </c>
      <c r="X1025" s="192">
        <f>W1025*1.12</f>
        <v>0</v>
      </c>
      <c r="Y1025" s="143"/>
      <c r="Z1025" s="86">
        <v>2016</v>
      </c>
      <c r="AA1025" s="376" t="s">
        <v>3122</v>
      </c>
    </row>
    <row r="1026" spans="1:31" s="145" customFormat="1" ht="48" customHeight="1" x14ac:dyDescent="0.25">
      <c r="B1026" s="105" t="s">
        <v>3121</v>
      </c>
      <c r="C1026" s="224" t="s">
        <v>2</v>
      </c>
      <c r="D1026" s="187" t="s">
        <v>2727</v>
      </c>
      <c r="E1026" s="187" t="s">
        <v>2728</v>
      </c>
      <c r="F1026" s="187" t="s">
        <v>2728</v>
      </c>
      <c r="G1026" s="373" t="s">
        <v>3123</v>
      </c>
      <c r="H1026" s="126" t="s">
        <v>3</v>
      </c>
      <c r="I1026" s="380">
        <v>100</v>
      </c>
      <c r="J1026" s="205" t="s">
        <v>3088</v>
      </c>
      <c r="K1026" s="293" t="s">
        <v>41</v>
      </c>
      <c r="L1026" s="381"/>
      <c r="M1026" s="187" t="s">
        <v>2731</v>
      </c>
      <c r="N1026" s="187" t="s">
        <v>1314</v>
      </c>
      <c r="O1026" s="242"/>
      <c r="P1026" s="302"/>
      <c r="Q1026" s="302"/>
      <c r="R1026" s="302">
        <v>0</v>
      </c>
      <c r="S1026" s="302">
        <v>0</v>
      </c>
      <c r="T1026" s="302">
        <v>0</v>
      </c>
      <c r="U1026" s="228"/>
      <c r="V1026" s="126"/>
      <c r="W1026" s="60">
        <f t="shared" si="230"/>
        <v>0</v>
      </c>
      <c r="X1026" s="192">
        <f>W1026*1.12</f>
        <v>0</v>
      </c>
      <c r="Y1026" s="143"/>
      <c r="Z1026" s="86">
        <v>2016</v>
      </c>
      <c r="AA1026" s="376" t="s">
        <v>3186</v>
      </c>
    </row>
    <row r="1027" spans="1:31" s="145" customFormat="1" ht="48" customHeight="1" x14ac:dyDescent="0.25">
      <c r="B1027" s="105" t="s">
        <v>3185</v>
      </c>
      <c r="C1027" s="224" t="s">
        <v>2</v>
      </c>
      <c r="D1027" s="187" t="s">
        <v>2727</v>
      </c>
      <c r="E1027" s="187" t="s">
        <v>2728</v>
      </c>
      <c r="F1027" s="187" t="s">
        <v>2728</v>
      </c>
      <c r="G1027" s="373" t="s">
        <v>3123</v>
      </c>
      <c r="H1027" s="126" t="s">
        <v>3</v>
      </c>
      <c r="I1027" s="380">
        <v>100</v>
      </c>
      <c r="J1027" s="205" t="s">
        <v>3088</v>
      </c>
      <c r="K1027" s="293" t="s">
        <v>41</v>
      </c>
      <c r="L1027" s="381"/>
      <c r="M1027" s="187" t="s">
        <v>2731</v>
      </c>
      <c r="N1027" s="187" t="s">
        <v>1314</v>
      </c>
      <c r="O1027" s="242"/>
      <c r="P1027" s="302"/>
      <c r="Q1027" s="302"/>
      <c r="R1027" s="302">
        <v>7717980</v>
      </c>
      <c r="S1027" s="302">
        <v>9261450</v>
      </c>
      <c r="T1027" s="302">
        <v>9453620</v>
      </c>
      <c r="U1027" s="228"/>
      <c r="V1027" s="126"/>
      <c r="W1027" s="60">
        <f t="shared" ref="W1027" si="233">SUM(R1027:U1027)</f>
        <v>26433050</v>
      </c>
      <c r="X1027" s="192">
        <f>W1027*1.12</f>
        <v>29605016.000000004</v>
      </c>
      <c r="Y1027" s="143"/>
      <c r="Z1027" s="86">
        <v>2016</v>
      </c>
      <c r="AA1027" s="376"/>
    </row>
    <row r="1028" spans="1:31" s="145" customFormat="1" ht="48" customHeight="1" x14ac:dyDescent="0.25">
      <c r="B1028" s="105" t="s">
        <v>2811</v>
      </c>
      <c r="C1028" s="224" t="s">
        <v>2</v>
      </c>
      <c r="D1028" s="187" t="s">
        <v>2727</v>
      </c>
      <c r="E1028" s="187" t="s">
        <v>2728</v>
      </c>
      <c r="F1028" s="187" t="s">
        <v>2728</v>
      </c>
      <c r="G1028" s="373" t="s">
        <v>2730</v>
      </c>
      <c r="H1028" s="126" t="s">
        <v>3</v>
      </c>
      <c r="I1028" s="380">
        <v>100</v>
      </c>
      <c r="J1028" s="205" t="s">
        <v>1015</v>
      </c>
      <c r="K1028" s="293" t="s">
        <v>41</v>
      </c>
      <c r="L1028" s="381"/>
      <c r="M1028" s="187" t="s">
        <v>2731</v>
      </c>
      <c r="N1028" s="187" t="s">
        <v>1314</v>
      </c>
      <c r="O1028" s="242"/>
      <c r="P1028" s="302"/>
      <c r="Q1028" s="302"/>
      <c r="R1028" s="302">
        <v>0</v>
      </c>
      <c r="S1028" s="302">
        <v>0</v>
      </c>
      <c r="T1028" s="228">
        <v>0</v>
      </c>
      <c r="U1028" s="228"/>
      <c r="V1028" s="126"/>
      <c r="W1028" s="60">
        <f t="shared" si="230"/>
        <v>0</v>
      </c>
      <c r="X1028" s="192">
        <f t="shared" ref="X1028" si="234">W1028*1.12</f>
        <v>0</v>
      </c>
      <c r="Y1028" s="143"/>
      <c r="Z1028" s="86">
        <v>2016</v>
      </c>
      <c r="AA1028" s="376" t="s">
        <v>3122</v>
      </c>
    </row>
    <row r="1029" spans="1:31" s="145" customFormat="1" ht="48" customHeight="1" x14ac:dyDescent="0.25">
      <c r="B1029" s="105" t="s">
        <v>2812</v>
      </c>
      <c r="C1029" s="224" t="s">
        <v>2</v>
      </c>
      <c r="D1029" s="187" t="s">
        <v>2727</v>
      </c>
      <c r="E1029" s="187" t="s">
        <v>2728</v>
      </c>
      <c r="F1029" s="187" t="s">
        <v>2728</v>
      </c>
      <c r="G1029" s="373" t="s">
        <v>2732</v>
      </c>
      <c r="H1029" s="126" t="s">
        <v>3</v>
      </c>
      <c r="I1029" s="380">
        <v>100</v>
      </c>
      <c r="J1029" s="205" t="s">
        <v>1015</v>
      </c>
      <c r="K1029" s="293" t="s">
        <v>41</v>
      </c>
      <c r="L1029" s="381"/>
      <c r="M1029" s="187" t="s">
        <v>2731</v>
      </c>
      <c r="N1029" s="187" t="s">
        <v>1314</v>
      </c>
      <c r="O1029" s="242"/>
      <c r="P1029" s="302"/>
      <c r="Q1029" s="302"/>
      <c r="R1029" s="302">
        <v>0</v>
      </c>
      <c r="S1029" s="302">
        <v>0</v>
      </c>
      <c r="T1029" s="228">
        <v>0</v>
      </c>
      <c r="U1029" s="228"/>
      <c r="V1029" s="126"/>
      <c r="W1029" s="60">
        <f t="shared" si="230"/>
        <v>0</v>
      </c>
      <c r="X1029" s="192">
        <f>W1029*1.12</f>
        <v>0</v>
      </c>
      <c r="Y1029" s="143"/>
      <c r="Z1029" s="86">
        <v>2016</v>
      </c>
      <c r="AA1029" s="376" t="s">
        <v>3122</v>
      </c>
    </row>
    <row r="1030" spans="1:31" s="145" customFormat="1" ht="48" customHeight="1" x14ac:dyDescent="0.25">
      <c r="B1030" s="105" t="s">
        <v>2813</v>
      </c>
      <c r="C1030" s="224" t="s">
        <v>2</v>
      </c>
      <c r="D1030" s="187" t="s">
        <v>2733</v>
      </c>
      <c r="E1030" s="187" t="s">
        <v>2734</v>
      </c>
      <c r="F1030" s="187" t="s">
        <v>2734</v>
      </c>
      <c r="G1030" s="373" t="s">
        <v>3305</v>
      </c>
      <c r="H1030" s="126" t="s">
        <v>95</v>
      </c>
      <c r="I1030" s="380">
        <v>0</v>
      </c>
      <c r="J1030" s="205" t="s">
        <v>503</v>
      </c>
      <c r="K1030" s="293" t="s">
        <v>2735</v>
      </c>
      <c r="L1030" s="381"/>
      <c r="M1030" s="187" t="s">
        <v>2731</v>
      </c>
      <c r="N1030" s="187" t="s">
        <v>1314</v>
      </c>
      <c r="O1030" s="242"/>
      <c r="P1030" s="302"/>
      <c r="Q1030" s="302"/>
      <c r="R1030" s="302">
        <v>55009500</v>
      </c>
      <c r="S1030" s="302">
        <v>55009500</v>
      </c>
      <c r="T1030" s="228"/>
      <c r="U1030" s="228"/>
      <c r="V1030" s="126"/>
      <c r="W1030" s="60">
        <f t="shared" si="230"/>
        <v>110019000</v>
      </c>
      <c r="X1030" s="192">
        <f>W1030*1.12</f>
        <v>123221280.00000001</v>
      </c>
      <c r="Y1030" s="143"/>
      <c r="Z1030" s="86">
        <v>2016</v>
      </c>
      <c r="AA1030" s="376"/>
    </row>
    <row r="1031" spans="1:31" s="145" customFormat="1" ht="48" customHeight="1" x14ac:dyDescent="0.25">
      <c r="B1031" s="105" t="s">
        <v>2814</v>
      </c>
      <c r="C1031" s="224" t="s">
        <v>2</v>
      </c>
      <c r="D1031" s="187" t="s">
        <v>2736</v>
      </c>
      <c r="E1031" s="187" t="s">
        <v>2737</v>
      </c>
      <c r="F1031" s="187" t="s">
        <v>2738</v>
      </c>
      <c r="G1031" s="373" t="s">
        <v>2739</v>
      </c>
      <c r="H1031" s="126" t="s">
        <v>3</v>
      </c>
      <c r="I1031" s="380">
        <v>0</v>
      </c>
      <c r="J1031" s="205" t="s">
        <v>1369</v>
      </c>
      <c r="K1031" s="293" t="s">
        <v>2740</v>
      </c>
      <c r="L1031" s="381"/>
      <c r="M1031" s="187" t="s">
        <v>1117</v>
      </c>
      <c r="N1031" s="187" t="s">
        <v>1314</v>
      </c>
      <c r="O1031" s="242"/>
      <c r="P1031" s="302"/>
      <c r="Q1031" s="302"/>
      <c r="R1031" s="302">
        <v>141049735</v>
      </c>
      <c r="S1031" s="302">
        <v>155760195</v>
      </c>
      <c r="T1031" s="228">
        <v>170681740</v>
      </c>
      <c r="U1031" s="228"/>
      <c r="V1031" s="126"/>
      <c r="W1031" s="60">
        <f t="shared" si="230"/>
        <v>467491670</v>
      </c>
      <c r="X1031" s="192">
        <f>W1031*1.12</f>
        <v>523590670.40000004</v>
      </c>
      <c r="Y1031" s="143"/>
      <c r="Z1031" s="86">
        <v>2016</v>
      </c>
      <c r="AA1031" s="376"/>
    </row>
    <row r="1032" spans="1:31" s="145" customFormat="1" ht="48" customHeight="1" x14ac:dyDescent="0.25">
      <c r="B1032" s="105" t="s">
        <v>2815</v>
      </c>
      <c r="C1032" s="224" t="s">
        <v>2</v>
      </c>
      <c r="D1032" s="187" t="s">
        <v>2736</v>
      </c>
      <c r="E1032" s="187" t="s">
        <v>2737</v>
      </c>
      <c r="F1032" s="187" t="s">
        <v>2738</v>
      </c>
      <c r="G1032" s="373" t="s">
        <v>2741</v>
      </c>
      <c r="H1032" s="126" t="s">
        <v>3</v>
      </c>
      <c r="I1032" s="380">
        <v>0</v>
      </c>
      <c r="J1032" s="205" t="s">
        <v>1369</v>
      </c>
      <c r="K1032" s="293" t="s">
        <v>2742</v>
      </c>
      <c r="L1032" s="381"/>
      <c r="M1032" s="187" t="s">
        <v>1117</v>
      </c>
      <c r="N1032" s="187" t="s">
        <v>1314</v>
      </c>
      <c r="O1032" s="242"/>
      <c r="P1032" s="302"/>
      <c r="Q1032" s="302"/>
      <c r="R1032" s="302">
        <v>2482541455</v>
      </c>
      <c r="S1032" s="302">
        <v>2765811235</v>
      </c>
      <c r="T1032" s="228">
        <v>2953006630</v>
      </c>
      <c r="U1032" s="228"/>
      <c r="V1032" s="126"/>
      <c r="W1032" s="60">
        <f t="shared" si="230"/>
        <v>8201359320</v>
      </c>
      <c r="X1032" s="192">
        <f>W1032*1.12</f>
        <v>9185522438.4000015</v>
      </c>
      <c r="Y1032" s="143"/>
      <c r="Z1032" s="86">
        <v>2016</v>
      </c>
      <c r="AA1032" s="376"/>
    </row>
    <row r="1033" spans="1:31" s="145" customFormat="1" ht="48" customHeight="1" x14ac:dyDescent="0.25">
      <c r="B1033" s="105" t="s">
        <v>2816</v>
      </c>
      <c r="C1033" s="224" t="s">
        <v>2</v>
      </c>
      <c r="D1033" s="187" t="s">
        <v>2736</v>
      </c>
      <c r="E1033" s="187" t="s">
        <v>2737</v>
      </c>
      <c r="F1033" s="187" t="s">
        <v>2738</v>
      </c>
      <c r="G1033" s="373" t="s">
        <v>2743</v>
      </c>
      <c r="H1033" s="126" t="s">
        <v>3</v>
      </c>
      <c r="I1033" s="380">
        <v>0</v>
      </c>
      <c r="J1033" s="205" t="s">
        <v>1369</v>
      </c>
      <c r="K1033" s="293" t="s">
        <v>2744</v>
      </c>
      <c r="L1033" s="381"/>
      <c r="M1033" s="187" t="s">
        <v>1117</v>
      </c>
      <c r="N1033" s="187" t="s">
        <v>1314</v>
      </c>
      <c r="O1033" s="242"/>
      <c r="P1033" s="302"/>
      <c r="Q1033" s="302"/>
      <c r="R1033" s="302">
        <v>0</v>
      </c>
      <c r="S1033" s="302">
        <v>0</v>
      </c>
      <c r="T1033" s="228">
        <v>0</v>
      </c>
      <c r="U1033" s="228"/>
      <c r="V1033" s="126"/>
      <c r="W1033" s="60">
        <f t="shared" si="230"/>
        <v>0</v>
      </c>
      <c r="X1033" s="192">
        <f t="shared" ref="X1033:X1034" si="235">W1033*1.12</f>
        <v>0</v>
      </c>
      <c r="Y1033" s="143"/>
      <c r="Z1033" s="86">
        <v>2016</v>
      </c>
      <c r="AA1033" s="376" t="s">
        <v>3073</v>
      </c>
    </row>
    <row r="1034" spans="1:31" s="90" customFormat="1" ht="51" customHeight="1" x14ac:dyDescent="0.25">
      <c r="A1034" s="433"/>
      <c r="B1034" s="56" t="s">
        <v>3072</v>
      </c>
      <c r="C1034" s="56" t="s">
        <v>2</v>
      </c>
      <c r="D1034" s="187" t="s">
        <v>2736</v>
      </c>
      <c r="E1034" s="187" t="s">
        <v>2737</v>
      </c>
      <c r="F1034" s="187" t="s">
        <v>2738</v>
      </c>
      <c r="G1034" s="373" t="s">
        <v>2743</v>
      </c>
      <c r="H1034" s="33" t="s">
        <v>95</v>
      </c>
      <c r="I1034" s="56">
        <v>100</v>
      </c>
      <c r="J1034" s="205" t="s">
        <v>3184</v>
      </c>
      <c r="K1034" s="33" t="s">
        <v>2744</v>
      </c>
      <c r="L1034" s="56"/>
      <c r="M1034" s="33" t="s">
        <v>1117</v>
      </c>
      <c r="N1034" s="56" t="s">
        <v>1314</v>
      </c>
      <c r="O1034" s="104"/>
      <c r="P1034" s="60"/>
      <c r="Q1034" s="60"/>
      <c r="R1034" s="60">
        <v>279909625</v>
      </c>
      <c r="S1034" s="60">
        <v>358647290</v>
      </c>
      <c r="T1034" s="60">
        <v>375328370</v>
      </c>
      <c r="U1034" s="97"/>
      <c r="V1034" s="60"/>
      <c r="W1034" s="60">
        <f>SUM(Q1034:U1034)</f>
        <v>1013885285</v>
      </c>
      <c r="X1034" s="21">
        <f t="shared" si="235"/>
        <v>1135551519.2</v>
      </c>
      <c r="Y1034" s="434"/>
      <c r="Z1034" s="420">
        <v>2016</v>
      </c>
      <c r="AA1034" s="105"/>
      <c r="AB1034" s="431"/>
      <c r="AC1034" s="435"/>
      <c r="AD1034" s="430"/>
      <c r="AE1034" s="431"/>
    </row>
    <row r="1035" spans="1:31" s="145" customFormat="1" ht="48" customHeight="1" x14ac:dyDescent="0.25">
      <c r="B1035" s="105" t="s">
        <v>2817</v>
      </c>
      <c r="C1035" s="224" t="s">
        <v>2</v>
      </c>
      <c r="D1035" s="187" t="s">
        <v>2736</v>
      </c>
      <c r="E1035" s="187" t="s">
        <v>2737</v>
      </c>
      <c r="F1035" s="187" t="s">
        <v>2738</v>
      </c>
      <c r="G1035" s="373" t="s">
        <v>2745</v>
      </c>
      <c r="H1035" s="126" t="s">
        <v>3</v>
      </c>
      <c r="I1035" s="380">
        <v>0</v>
      </c>
      <c r="J1035" s="205" t="s">
        <v>1369</v>
      </c>
      <c r="K1035" s="293" t="s">
        <v>2746</v>
      </c>
      <c r="L1035" s="381"/>
      <c r="M1035" s="187" t="s">
        <v>1117</v>
      </c>
      <c r="N1035" s="187" t="s">
        <v>1314</v>
      </c>
      <c r="O1035" s="242"/>
      <c r="P1035" s="302"/>
      <c r="Q1035" s="302"/>
      <c r="R1035" s="302">
        <v>300373585</v>
      </c>
      <c r="S1035" s="302">
        <v>341061190</v>
      </c>
      <c r="T1035" s="228">
        <v>361744745</v>
      </c>
      <c r="U1035" s="228"/>
      <c r="V1035" s="126"/>
      <c r="W1035" s="60">
        <f t="shared" si="230"/>
        <v>1003179520</v>
      </c>
      <c r="X1035" s="192">
        <f>W1035*1.12</f>
        <v>1123561062.4000001</v>
      </c>
      <c r="Y1035" s="143"/>
      <c r="Z1035" s="86">
        <v>2016</v>
      </c>
      <c r="AA1035" s="376"/>
    </row>
    <row r="1036" spans="1:31" s="145" customFormat="1" ht="48" customHeight="1" x14ac:dyDescent="0.25">
      <c r="B1036" s="105" t="s">
        <v>2818</v>
      </c>
      <c r="C1036" s="224" t="s">
        <v>2</v>
      </c>
      <c r="D1036" s="187" t="s">
        <v>2736</v>
      </c>
      <c r="E1036" s="187" t="s">
        <v>2737</v>
      </c>
      <c r="F1036" s="187" t="s">
        <v>2738</v>
      </c>
      <c r="G1036" s="373" t="s">
        <v>2747</v>
      </c>
      <c r="H1036" s="126" t="s">
        <v>3</v>
      </c>
      <c r="I1036" s="380">
        <v>0</v>
      </c>
      <c r="J1036" s="205" t="s">
        <v>1369</v>
      </c>
      <c r="K1036" s="293" t="s">
        <v>2748</v>
      </c>
      <c r="L1036" s="381"/>
      <c r="M1036" s="187" t="s">
        <v>1117</v>
      </c>
      <c r="N1036" s="187" t="s">
        <v>1314</v>
      </c>
      <c r="O1036" s="242"/>
      <c r="P1036" s="302"/>
      <c r="Q1036" s="302"/>
      <c r="R1036" s="302">
        <v>1578588165</v>
      </c>
      <c r="S1036" s="302">
        <v>1819260400</v>
      </c>
      <c r="T1036" s="228">
        <v>1955436680</v>
      </c>
      <c r="U1036" s="228"/>
      <c r="V1036" s="126"/>
      <c r="W1036" s="60">
        <f t="shared" si="230"/>
        <v>5353285245</v>
      </c>
      <c r="X1036" s="192">
        <f>W1036*1.12</f>
        <v>5995679474.4000006</v>
      </c>
      <c r="Y1036" s="143"/>
      <c r="Z1036" s="86">
        <v>2016</v>
      </c>
      <c r="AA1036" s="376"/>
    </row>
    <row r="1037" spans="1:31" s="145" customFormat="1" ht="48" customHeight="1" x14ac:dyDescent="0.25">
      <c r="B1037" s="105" t="s">
        <v>2819</v>
      </c>
      <c r="C1037" s="224" t="s">
        <v>2</v>
      </c>
      <c r="D1037" s="187" t="s">
        <v>2749</v>
      </c>
      <c r="E1037" s="187" t="s">
        <v>2750</v>
      </c>
      <c r="F1037" s="187" t="s">
        <v>2750</v>
      </c>
      <c r="G1037" s="373" t="s">
        <v>2751</v>
      </c>
      <c r="H1037" s="126" t="s">
        <v>3</v>
      </c>
      <c r="I1037" s="380">
        <v>100</v>
      </c>
      <c r="J1037" s="205" t="s">
        <v>1015</v>
      </c>
      <c r="K1037" s="293" t="s">
        <v>2752</v>
      </c>
      <c r="L1037" s="381"/>
      <c r="M1037" s="187" t="s">
        <v>2753</v>
      </c>
      <c r="N1037" s="187" t="s">
        <v>1314</v>
      </c>
      <c r="O1037" s="242"/>
      <c r="P1037" s="302"/>
      <c r="Q1037" s="302"/>
      <c r="R1037" s="302">
        <v>22693000</v>
      </c>
      <c r="S1037" s="302">
        <v>22693000</v>
      </c>
      <c r="T1037" s="228">
        <v>22693000</v>
      </c>
      <c r="U1037" s="228"/>
      <c r="V1037" s="126"/>
      <c r="W1037" s="60">
        <f t="shared" si="230"/>
        <v>68079000</v>
      </c>
      <c r="X1037" s="192">
        <f t="shared" ref="X1037:X1041" si="236">W1037*1.12</f>
        <v>76248480</v>
      </c>
      <c r="Y1037" s="143"/>
      <c r="Z1037" s="86">
        <v>2016</v>
      </c>
      <c r="AA1037" s="376"/>
    </row>
    <row r="1038" spans="1:31" s="145" customFormat="1" ht="48" customHeight="1" x14ac:dyDescent="0.25">
      <c r="B1038" s="105" t="s">
        <v>2820</v>
      </c>
      <c r="C1038" s="224" t="s">
        <v>2</v>
      </c>
      <c r="D1038" s="187" t="s">
        <v>2749</v>
      </c>
      <c r="E1038" s="187" t="s">
        <v>2750</v>
      </c>
      <c r="F1038" s="187" t="s">
        <v>2750</v>
      </c>
      <c r="G1038" s="373" t="s">
        <v>2754</v>
      </c>
      <c r="H1038" s="126" t="s">
        <v>3</v>
      </c>
      <c r="I1038" s="380">
        <v>100</v>
      </c>
      <c r="J1038" s="205" t="s">
        <v>1015</v>
      </c>
      <c r="K1038" s="293" t="s">
        <v>2755</v>
      </c>
      <c r="L1038" s="381"/>
      <c r="M1038" s="187" t="s">
        <v>2753</v>
      </c>
      <c r="N1038" s="187" t="s">
        <v>1314</v>
      </c>
      <c r="O1038" s="242"/>
      <c r="P1038" s="302"/>
      <c r="Q1038" s="302"/>
      <c r="R1038" s="302">
        <v>0</v>
      </c>
      <c r="S1038" s="302">
        <v>0</v>
      </c>
      <c r="T1038" s="228">
        <v>0</v>
      </c>
      <c r="U1038" s="228"/>
      <c r="V1038" s="126"/>
      <c r="W1038" s="60">
        <f t="shared" si="230"/>
        <v>0</v>
      </c>
      <c r="X1038" s="192">
        <f t="shared" si="236"/>
        <v>0</v>
      </c>
      <c r="Y1038" s="143"/>
      <c r="Z1038" s="86">
        <v>2016</v>
      </c>
      <c r="AA1038" s="105" t="s">
        <v>3201</v>
      </c>
    </row>
    <row r="1039" spans="1:31" s="145" customFormat="1" ht="48" customHeight="1" x14ac:dyDescent="0.25">
      <c r="B1039" s="105" t="s">
        <v>3200</v>
      </c>
      <c r="C1039" s="224" t="s">
        <v>2</v>
      </c>
      <c r="D1039" s="187" t="s">
        <v>2749</v>
      </c>
      <c r="E1039" s="187" t="s">
        <v>2750</v>
      </c>
      <c r="F1039" s="187" t="s">
        <v>2750</v>
      </c>
      <c r="G1039" s="373" t="s">
        <v>2754</v>
      </c>
      <c r="H1039" s="126" t="s">
        <v>3</v>
      </c>
      <c r="I1039" s="380">
        <v>100</v>
      </c>
      <c r="J1039" s="205" t="s">
        <v>1016</v>
      </c>
      <c r="K1039" s="293" t="s">
        <v>1072</v>
      </c>
      <c r="L1039" s="381"/>
      <c r="M1039" s="187" t="s">
        <v>2588</v>
      </c>
      <c r="N1039" s="187" t="s">
        <v>1314</v>
      </c>
      <c r="O1039" s="242"/>
      <c r="P1039" s="302"/>
      <c r="Q1039" s="302"/>
      <c r="R1039" s="302">
        <v>0</v>
      </c>
      <c r="S1039" s="302">
        <v>0</v>
      </c>
      <c r="T1039" s="228">
        <v>0</v>
      </c>
      <c r="U1039" s="228"/>
      <c r="V1039" s="126"/>
      <c r="W1039" s="60">
        <f t="shared" si="230"/>
        <v>0</v>
      </c>
      <c r="X1039" s="192">
        <f t="shared" si="236"/>
        <v>0</v>
      </c>
      <c r="Y1039" s="143"/>
      <c r="Z1039" s="86">
        <v>2016</v>
      </c>
      <c r="AA1039" s="105" t="s">
        <v>3203</v>
      </c>
    </row>
    <row r="1040" spans="1:31" s="145" customFormat="1" ht="48" customHeight="1" x14ac:dyDescent="0.25">
      <c r="B1040" s="105" t="s">
        <v>3202</v>
      </c>
      <c r="C1040" s="224" t="s">
        <v>2</v>
      </c>
      <c r="D1040" s="187" t="s">
        <v>2749</v>
      </c>
      <c r="E1040" s="187" t="s">
        <v>2750</v>
      </c>
      <c r="F1040" s="187" t="s">
        <v>2750</v>
      </c>
      <c r="G1040" s="373" t="s">
        <v>2754</v>
      </c>
      <c r="H1040" s="126" t="s">
        <v>3</v>
      </c>
      <c r="I1040" s="380">
        <v>100</v>
      </c>
      <c r="J1040" s="205" t="s">
        <v>1016</v>
      </c>
      <c r="K1040" s="293" t="s">
        <v>1072</v>
      </c>
      <c r="L1040" s="381"/>
      <c r="M1040" s="187" t="s">
        <v>2588</v>
      </c>
      <c r="N1040" s="187" t="s">
        <v>1314</v>
      </c>
      <c r="O1040" s="242"/>
      <c r="P1040" s="302"/>
      <c r="Q1040" s="302"/>
      <c r="R1040" s="302">
        <v>17847500</v>
      </c>
      <c r="S1040" s="302">
        <v>19470000</v>
      </c>
      <c r="T1040" s="228">
        <v>19470000</v>
      </c>
      <c r="U1040" s="228"/>
      <c r="V1040" s="126"/>
      <c r="W1040" s="60">
        <f t="shared" ref="W1040" si="237">SUM(R1040:U1040)</f>
        <v>56787500</v>
      </c>
      <c r="X1040" s="192">
        <f t="shared" ref="X1040" si="238">W1040*1.12</f>
        <v>63602000.000000007</v>
      </c>
      <c r="Y1040" s="143"/>
      <c r="Z1040" s="86">
        <v>2016</v>
      </c>
      <c r="AA1040" s="376"/>
    </row>
    <row r="1041" spans="2:27" s="145" customFormat="1" ht="48" customHeight="1" x14ac:dyDescent="0.25">
      <c r="B1041" s="105" t="s">
        <v>2821</v>
      </c>
      <c r="C1041" s="224" t="s">
        <v>2</v>
      </c>
      <c r="D1041" s="187" t="s">
        <v>2749</v>
      </c>
      <c r="E1041" s="187" t="s">
        <v>2750</v>
      </c>
      <c r="F1041" s="187" t="s">
        <v>2750</v>
      </c>
      <c r="G1041" s="373" t="s">
        <v>2756</v>
      </c>
      <c r="H1041" s="126" t="s">
        <v>3</v>
      </c>
      <c r="I1041" s="380">
        <v>100</v>
      </c>
      <c r="J1041" s="205" t="s">
        <v>1015</v>
      </c>
      <c r="K1041" s="293" t="s">
        <v>2757</v>
      </c>
      <c r="L1041" s="381"/>
      <c r="M1041" s="187" t="s">
        <v>2753</v>
      </c>
      <c r="N1041" s="187" t="s">
        <v>1314</v>
      </c>
      <c r="O1041" s="242"/>
      <c r="P1041" s="302"/>
      <c r="Q1041" s="302"/>
      <c r="R1041" s="302">
        <v>0</v>
      </c>
      <c r="S1041" s="302">
        <v>0</v>
      </c>
      <c r="T1041" s="228">
        <v>0</v>
      </c>
      <c r="U1041" s="228"/>
      <c r="V1041" s="126"/>
      <c r="W1041" s="60">
        <f t="shared" si="230"/>
        <v>0</v>
      </c>
      <c r="X1041" s="192">
        <f t="shared" si="236"/>
        <v>0</v>
      </c>
      <c r="Y1041" s="143"/>
      <c r="Z1041" s="86">
        <v>2016</v>
      </c>
      <c r="AA1041" s="376" t="s">
        <v>3213</v>
      </c>
    </row>
    <row r="1042" spans="2:27" s="145" customFormat="1" ht="48" customHeight="1" x14ac:dyDescent="0.25">
      <c r="B1042" s="105" t="s">
        <v>3212</v>
      </c>
      <c r="C1042" s="224" t="s">
        <v>2</v>
      </c>
      <c r="D1042" s="187" t="s">
        <v>2749</v>
      </c>
      <c r="E1042" s="187" t="s">
        <v>2750</v>
      </c>
      <c r="F1042" s="187" t="s">
        <v>2750</v>
      </c>
      <c r="G1042" s="373" t="s">
        <v>2756</v>
      </c>
      <c r="H1042" s="126" t="s">
        <v>3</v>
      </c>
      <c r="I1042" s="380">
        <v>100</v>
      </c>
      <c r="J1042" s="205" t="s">
        <v>3211</v>
      </c>
      <c r="K1042" s="293" t="s">
        <v>2757</v>
      </c>
      <c r="L1042" s="381"/>
      <c r="M1042" s="187" t="s">
        <v>2753</v>
      </c>
      <c r="N1042" s="187" t="s">
        <v>1314</v>
      </c>
      <c r="O1042" s="242"/>
      <c r="P1042" s="302"/>
      <c r="Q1042" s="302"/>
      <c r="R1042" s="302">
        <v>0</v>
      </c>
      <c r="S1042" s="302">
        <v>0</v>
      </c>
      <c r="T1042" s="228">
        <v>0</v>
      </c>
      <c r="U1042" s="228"/>
      <c r="V1042" s="126"/>
      <c r="W1042" s="60">
        <f t="shared" ref="W1042" si="239">SUM(R1042:U1042)</f>
        <v>0</v>
      </c>
      <c r="X1042" s="192">
        <f t="shared" ref="X1042" si="240">W1042*1.12</f>
        <v>0</v>
      </c>
      <c r="Y1042" s="143"/>
      <c r="Z1042" s="86">
        <v>2016</v>
      </c>
      <c r="AA1042" s="376" t="s">
        <v>3265</v>
      </c>
    </row>
    <row r="1043" spans="2:27" s="145" customFormat="1" ht="48" customHeight="1" x14ac:dyDescent="0.25">
      <c r="B1043" s="105" t="s">
        <v>3264</v>
      </c>
      <c r="C1043" s="224" t="s">
        <v>2</v>
      </c>
      <c r="D1043" s="187" t="s">
        <v>2749</v>
      </c>
      <c r="E1043" s="187" t="s">
        <v>2750</v>
      </c>
      <c r="F1043" s="187" t="s">
        <v>2750</v>
      </c>
      <c r="G1043" s="373" t="s">
        <v>2756</v>
      </c>
      <c r="H1043" s="126" t="s">
        <v>3</v>
      </c>
      <c r="I1043" s="380">
        <v>100</v>
      </c>
      <c r="J1043" s="205" t="s">
        <v>3211</v>
      </c>
      <c r="K1043" s="293" t="s">
        <v>2757</v>
      </c>
      <c r="L1043" s="381"/>
      <c r="M1043" s="187" t="s">
        <v>2753</v>
      </c>
      <c r="N1043" s="187" t="s">
        <v>1314</v>
      </c>
      <c r="O1043" s="242"/>
      <c r="P1043" s="302"/>
      <c r="Q1043" s="302"/>
      <c r="R1043" s="302">
        <v>4873036.67</v>
      </c>
      <c r="S1043" s="302">
        <v>5316040</v>
      </c>
      <c r="T1043" s="228">
        <v>5316040</v>
      </c>
      <c r="U1043" s="228"/>
      <c r="V1043" s="126"/>
      <c r="W1043" s="60">
        <f t="shared" ref="W1043" si="241">SUM(R1043:U1043)</f>
        <v>15505116.67</v>
      </c>
      <c r="X1043" s="192">
        <f t="shared" ref="X1043" si="242">W1043*1.12</f>
        <v>17365730.670400001</v>
      </c>
      <c r="Y1043" s="143"/>
      <c r="Z1043" s="86">
        <v>2016</v>
      </c>
      <c r="AA1043" s="376"/>
    </row>
    <row r="1044" spans="2:27" s="145" customFormat="1" ht="48" customHeight="1" x14ac:dyDescent="0.25">
      <c r="B1044" s="105" t="s">
        <v>2822</v>
      </c>
      <c r="C1044" s="224" t="s">
        <v>2</v>
      </c>
      <c r="D1044" s="187" t="s">
        <v>2758</v>
      </c>
      <c r="E1044" s="187" t="s">
        <v>2759</v>
      </c>
      <c r="F1044" s="187" t="s">
        <v>2759</v>
      </c>
      <c r="G1044" s="373" t="s">
        <v>2760</v>
      </c>
      <c r="H1044" s="126" t="s">
        <v>95</v>
      </c>
      <c r="I1044" s="380">
        <v>0</v>
      </c>
      <c r="J1044" s="205" t="s">
        <v>3088</v>
      </c>
      <c r="K1044" s="293" t="s">
        <v>2761</v>
      </c>
      <c r="L1044" s="381"/>
      <c r="M1044" s="187" t="s">
        <v>484</v>
      </c>
      <c r="N1044" s="187" t="s">
        <v>1314</v>
      </c>
      <c r="O1044" s="242"/>
      <c r="P1044" s="302"/>
      <c r="Q1044" s="302"/>
      <c r="R1044" s="302">
        <v>1200000</v>
      </c>
      <c r="S1044" s="302">
        <v>1260000</v>
      </c>
      <c r="T1044" s="228">
        <v>1320000</v>
      </c>
      <c r="U1044" s="228"/>
      <c r="V1044" s="126"/>
      <c r="W1044" s="60">
        <f t="shared" si="230"/>
        <v>3780000</v>
      </c>
      <c r="X1044" s="192">
        <f>W1044*1.12</f>
        <v>4233600</v>
      </c>
      <c r="Y1044" s="143"/>
      <c r="Z1044" s="86">
        <v>2016</v>
      </c>
      <c r="AA1044" s="376"/>
    </row>
    <row r="1045" spans="2:27" s="145" customFormat="1" ht="48" customHeight="1" x14ac:dyDescent="0.25">
      <c r="B1045" s="105" t="s">
        <v>2823</v>
      </c>
      <c r="C1045" s="224" t="s">
        <v>2</v>
      </c>
      <c r="D1045" s="187" t="s">
        <v>2758</v>
      </c>
      <c r="E1045" s="187" t="s">
        <v>2759</v>
      </c>
      <c r="F1045" s="187" t="s">
        <v>2759</v>
      </c>
      <c r="G1045" s="373" t="s">
        <v>2762</v>
      </c>
      <c r="H1045" s="126" t="s">
        <v>95</v>
      </c>
      <c r="I1045" s="380">
        <v>0</v>
      </c>
      <c r="J1045" s="205" t="s">
        <v>3088</v>
      </c>
      <c r="K1045" s="293" t="s">
        <v>2763</v>
      </c>
      <c r="L1045" s="381"/>
      <c r="M1045" s="187" t="s">
        <v>484</v>
      </c>
      <c r="N1045" s="187" t="s">
        <v>1314</v>
      </c>
      <c r="O1045" s="242"/>
      <c r="P1045" s="302"/>
      <c r="Q1045" s="302"/>
      <c r="R1045" s="302">
        <v>21300000</v>
      </c>
      <c r="S1045" s="302">
        <v>22500000</v>
      </c>
      <c r="T1045" s="228">
        <v>23700000</v>
      </c>
      <c r="U1045" s="228"/>
      <c r="V1045" s="126"/>
      <c r="W1045" s="60">
        <f t="shared" si="230"/>
        <v>67500000</v>
      </c>
      <c r="X1045" s="192">
        <f>W1045*1.12</f>
        <v>75600000</v>
      </c>
      <c r="Y1045" s="143"/>
      <c r="Z1045" s="86">
        <v>2016</v>
      </c>
      <c r="AA1045" s="376"/>
    </row>
    <row r="1046" spans="2:27" s="145" customFormat="1" ht="48" customHeight="1" x14ac:dyDescent="0.25">
      <c r="B1046" s="105" t="s">
        <v>2824</v>
      </c>
      <c r="C1046" s="224" t="s">
        <v>2</v>
      </c>
      <c r="D1046" s="187" t="s">
        <v>2758</v>
      </c>
      <c r="E1046" s="187" t="s">
        <v>2759</v>
      </c>
      <c r="F1046" s="187" t="s">
        <v>2759</v>
      </c>
      <c r="G1046" s="373" t="s">
        <v>2764</v>
      </c>
      <c r="H1046" s="126" t="s">
        <v>95</v>
      </c>
      <c r="I1046" s="380">
        <v>0</v>
      </c>
      <c r="J1046" s="205" t="s">
        <v>3088</v>
      </c>
      <c r="K1046" s="293" t="s">
        <v>2765</v>
      </c>
      <c r="L1046" s="381"/>
      <c r="M1046" s="187" t="s">
        <v>484</v>
      </c>
      <c r="N1046" s="187" t="s">
        <v>1314</v>
      </c>
      <c r="O1046" s="242"/>
      <c r="P1046" s="302"/>
      <c r="Q1046" s="302"/>
      <c r="R1046" s="302">
        <v>34500000</v>
      </c>
      <c r="S1046" s="302">
        <v>36300000</v>
      </c>
      <c r="T1046" s="228">
        <v>38100000</v>
      </c>
      <c r="U1046" s="228"/>
      <c r="V1046" s="126"/>
      <c r="W1046" s="60">
        <f t="shared" si="230"/>
        <v>108900000</v>
      </c>
      <c r="X1046" s="192">
        <f>W1046*1.12</f>
        <v>121968000.00000001</v>
      </c>
      <c r="Y1046" s="143"/>
      <c r="Z1046" s="86">
        <v>2016</v>
      </c>
      <c r="AA1046" s="376"/>
    </row>
    <row r="1047" spans="2:27" s="145" customFormat="1" ht="48" customHeight="1" x14ac:dyDescent="0.25">
      <c r="B1047" s="105" t="s">
        <v>2825</v>
      </c>
      <c r="C1047" s="224" t="s">
        <v>2</v>
      </c>
      <c r="D1047" s="187" t="s">
        <v>2758</v>
      </c>
      <c r="E1047" s="187" t="s">
        <v>2759</v>
      </c>
      <c r="F1047" s="187" t="s">
        <v>2759</v>
      </c>
      <c r="G1047" s="373" t="s">
        <v>2766</v>
      </c>
      <c r="H1047" s="126" t="s">
        <v>95</v>
      </c>
      <c r="I1047" s="380">
        <v>0</v>
      </c>
      <c r="J1047" s="205" t="s">
        <v>3088</v>
      </c>
      <c r="K1047" s="293" t="s">
        <v>2767</v>
      </c>
      <c r="L1047" s="381"/>
      <c r="M1047" s="187" t="s">
        <v>484</v>
      </c>
      <c r="N1047" s="187" t="s">
        <v>1314</v>
      </c>
      <c r="O1047" s="242"/>
      <c r="P1047" s="302"/>
      <c r="Q1047" s="302"/>
      <c r="R1047" s="302">
        <v>8400000</v>
      </c>
      <c r="S1047" s="302">
        <v>8700000</v>
      </c>
      <c r="T1047" s="228">
        <v>9300000</v>
      </c>
      <c r="U1047" s="228"/>
      <c r="V1047" s="126"/>
      <c r="W1047" s="60">
        <f t="shared" si="230"/>
        <v>26400000</v>
      </c>
      <c r="X1047" s="192">
        <f t="shared" ref="X1047:X1058" si="243">W1047*1.12</f>
        <v>29568000.000000004</v>
      </c>
      <c r="Y1047" s="143"/>
      <c r="Z1047" s="86">
        <v>2016</v>
      </c>
      <c r="AA1047" s="376"/>
    </row>
    <row r="1048" spans="2:27" s="145" customFormat="1" ht="48" customHeight="1" x14ac:dyDescent="0.25">
      <c r="B1048" s="105" t="s">
        <v>2826</v>
      </c>
      <c r="C1048" s="224" t="s">
        <v>2</v>
      </c>
      <c r="D1048" s="187" t="s">
        <v>2758</v>
      </c>
      <c r="E1048" s="187" t="s">
        <v>2759</v>
      </c>
      <c r="F1048" s="187" t="s">
        <v>2759</v>
      </c>
      <c r="G1048" s="373" t="s">
        <v>2768</v>
      </c>
      <c r="H1048" s="126" t="s">
        <v>95</v>
      </c>
      <c r="I1048" s="380">
        <v>0</v>
      </c>
      <c r="J1048" s="205" t="s">
        <v>3088</v>
      </c>
      <c r="K1048" s="293" t="s">
        <v>2769</v>
      </c>
      <c r="L1048" s="381"/>
      <c r="M1048" s="187" t="s">
        <v>484</v>
      </c>
      <c r="N1048" s="187" t="s">
        <v>1314</v>
      </c>
      <c r="O1048" s="242"/>
      <c r="P1048" s="302"/>
      <c r="Q1048" s="302"/>
      <c r="R1048" s="302">
        <v>68700000</v>
      </c>
      <c r="S1048" s="302">
        <v>72000000</v>
      </c>
      <c r="T1048" s="228">
        <v>75600000</v>
      </c>
      <c r="U1048" s="228"/>
      <c r="V1048" s="126"/>
      <c r="W1048" s="60">
        <f t="shared" si="230"/>
        <v>216300000</v>
      </c>
      <c r="X1048" s="192">
        <f t="shared" si="243"/>
        <v>242256000.00000003</v>
      </c>
      <c r="Y1048" s="143"/>
      <c r="Z1048" s="86">
        <v>2016</v>
      </c>
      <c r="AA1048" s="376"/>
    </row>
    <row r="1049" spans="2:27" s="145" customFormat="1" ht="48" customHeight="1" x14ac:dyDescent="0.25">
      <c r="B1049" s="105" t="s">
        <v>2827</v>
      </c>
      <c r="C1049" s="224" t="s">
        <v>2</v>
      </c>
      <c r="D1049" s="187" t="s">
        <v>2758</v>
      </c>
      <c r="E1049" s="187" t="s">
        <v>2759</v>
      </c>
      <c r="F1049" s="187" t="s">
        <v>2759</v>
      </c>
      <c r="G1049" s="373" t="s">
        <v>2770</v>
      </c>
      <c r="H1049" s="126" t="s">
        <v>95</v>
      </c>
      <c r="I1049" s="380">
        <v>0</v>
      </c>
      <c r="J1049" s="205" t="s">
        <v>3088</v>
      </c>
      <c r="K1049" s="293" t="s">
        <v>2771</v>
      </c>
      <c r="L1049" s="381"/>
      <c r="M1049" s="187" t="s">
        <v>484</v>
      </c>
      <c r="N1049" s="187" t="s">
        <v>1314</v>
      </c>
      <c r="O1049" s="242"/>
      <c r="P1049" s="302"/>
      <c r="Q1049" s="302"/>
      <c r="R1049" s="302">
        <v>30000000</v>
      </c>
      <c r="S1049" s="302">
        <v>31500000</v>
      </c>
      <c r="T1049" s="228">
        <v>33000000</v>
      </c>
      <c r="U1049" s="228"/>
      <c r="V1049" s="126"/>
      <c r="W1049" s="60">
        <f t="shared" si="230"/>
        <v>94500000</v>
      </c>
      <c r="X1049" s="192">
        <f t="shared" si="243"/>
        <v>105840000.00000001</v>
      </c>
      <c r="Y1049" s="143"/>
      <c r="Z1049" s="86">
        <v>2016</v>
      </c>
      <c r="AA1049" s="376"/>
    </row>
    <row r="1050" spans="2:27" s="145" customFormat="1" ht="48" customHeight="1" x14ac:dyDescent="0.25">
      <c r="B1050" s="105" t="s">
        <v>2828</v>
      </c>
      <c r="C1050" s="224" t="s">
        <v>2</v>
      </c>
      <c r="D1050" s="187" t="s">
        <v>2758</v>
      </c>
      <c r="E1050" s="187" t="s">
        <v>2759</v>
      </c>
      <c r="F1050" s="187" t="s">
        <v>2759</v>
      </c>
      <c r="G1050" s="373" t="s">
        <v>2772</v>
      </c>
      <c r="H1050" s="126" t="s">
        <v>95</v>
      </c>
      <c r="I1050" s="380">
        <v>0</v>
      </c>
      <c r="J1050" s="205" t="s">
        <v>3088</v>
      </c>
      <c r="K1050" s="293" t="s">
        <v>2773</v>
      </c>
      <c r="L1050" s="381"/>
      <c r="M1050" s="187" t="s">
        <v>484</v>
      </c>
      <c r="N1050" s="187" t="s">
        <v>1314</v>
      </c>
      <c r="O1050" s="242"/>
      <c r="P1050" s="302"/>
      <c r="Q1050" s="302"/>
      <c r="R1050" s="302">
        <v>17100000</v>
      </c>
      <c r="S1050" s="302">
        <v>18000000</v>
      </c>
      <c r="T1050" s="228">
        <v>18900000</v>
      </c>
      <c r="U1050" s="228"/>
      <c r="V1050" s="126"/>
      <c r="W1050" s="60">
        <f t="shared" si="230"/>
        <v>54000000</v>
      </c>
      <c r="X1050" s="192">
        <f t="shared" si="243"/>
        <v>60480000.000000007</v>
      </c>
      <c r="Y1050" s="143"/>
      <c r="Z1050" s="86">
        <v>2016</v>
      </c>
      <c r="AA1050" s="376"/>
    </row>
    <row r="1051" spans="2:27" s="145" customFormat="1" ht="48" customHeight="1" x14ac:dyDescent="0.25">
      <c r="B1051" s="105" t="s">
        <v>2829</v>
      </c>
      <c r="C1051" s="224" t="s">
        <v>2</v>
      </c>
      <c r="D1051" s="187" t="s">
        <v>2758</v>
      </c>
      <c r="E1051" s="187" t="s">
        <v>2759</v>
      </c>
      <c r="F1051" s="187" t="s">
        <v>2759</v>
      </c>
      <c r="G1051" s="373" t="s">
        <v>2774</v>
      </c>
      <c r="H1051" s="126" t="s">
        <v>95</v>
      </c>
      <c r="I1051" s="380">
        <v>0</v>
      </c>
      <c r="J1051" s="205" t="s">
        <v>3088</v>
      </c>
      <c r="K1051" s="293" t="s">
        <v>2775</v>
      </c>
      <c r="L1051" s="381"/>
      <c r="M1051" s="187" t="s">
        <v>484</v>
      </c>
      <c r="N1051" s="187" t="s">
        <v>1314</v>
      </c>
      <c r="O1051" s="242"/>
      <c r="P1051" s="302"/>
      <c r="Q1051" s="302"/>
      <c r="R1051" s="302">
        <v>22500000</v>
      </c>
      <c r="S1051" s="302">
        <v>23400000</v>
      </c>
      <c r="T1051" s="228">
        <v>24600000</v>
      </c>
      <c r="U1051" s="228"/>
      <c r="V1051" s="126"/>
      <c r="W1051" s="60">
        <f t="shared" si="230"/>
        <v>70500000</v>
      </c>
      <c r="X1051" s="192">
        <f>W1051*1.12</f>
        <v>78960000.000000015</v>
      </c>
      <c r="Y1051" s="143"/>
      <c r="Z1051" s="86">
        <v>2016</v>
      </c>
      <c r="AA1051" s="376"/>
    </row>
    <row r="1052" spans="2:27" s="145" customFormat="1" ht="48" customHeight="1" x14ac:dyDescent="0.25">
      <c r="B1052" s="105" t="s">
        <v>2830</v>
      </c>
      <c r="C1052" s="224" t="s">
        <v>2</v>
      </c>
      <c r="D1052" s="187" t="s">
        <v>2758</v>
      </c>
      <c r="E1052" s="187" t="s">
        <v>2759</v>
      </c>
      <c r="F1052" s="187" t="s">
        <v>2759</v>
      </c>
      <c r="G1052" s="373" t="s">
        <v>2776</v>
      </c>
      <c r="H1052" s="126" t="s">
        <v>95</v>
      </c>
      <c r="I1052" s="380">
        <v>0</v>
      </c>
      <c r="J1052" s="205" t="s">
        <v>3088</v>
      </c>
      <c r="K1052" s="293" t="s">
        <v>2777</v>
      </c>
      <c r="L1052" s="381"/>
      <c r="M1052" s="187" t="s">
        <v>484</v>
      </c>
      <c r="N1052" s="187" t="s">
        <v>1314</v>
      </c>
      <c r="O1052" s="242"/>
      <c r="P1052" s="302"/>
      <c r="Q1052" s="302"/>
      <c r="R1052" s="302">
        <v>17100000</v>
      </c>
      <c r="S1052" s="302">
        <v>18000000</v>
      </c>
      <c r="T1052" s="228">
        <v>18900000</v>
      </c>
      <c r="U1052" s="228"/>
      <c r="V1052" s="126"/>
      <c r="W1052" s="60">
        <f t="shared" si="230"/>
        <v>54000000</v>
      </c>
      <c r="X1052" s="192">
        <f>W1052*1.12</f>
        <v>60480000.000000007</v>
      </c>
      <c r="Y1052" s="143"/>
      <c r="Z1052" s="86">
        <v>2016</v>
      </c>
      <c r="AA1052" s="376"/>
    </row>
    <row r="1053" spans="2:27" s="145" customFormat="1" ht="48" customHeight="1" x14ac:dyDescent="0.25">
      <c r="B1053" s="105" t="s">
        <v>2831</v>
      </c>
      <c r="C1053" s="224" t="s">
        <v>2</v>
      </c>
      <c r="D1053" s="187" t="s">
        <v>2758</v>
      </c>
      <c r="E1053" s="187" t="s">
        <v>2759</v>
      </c>
      <c r="F1053" s="187" t="s">
        <v>2759</v>
      </c>
      <c r="G1053" s="373" t="s">
        <v>2778</v>
      </c>
      <c r="H1053" s="126" t="s">
        <v>95</v>
      </c>
      <c r="I1053" s="380">
        <v>0</v>
      </c>
      <c r="J1053" s="205" t="s">
        <v>3088</v>
      </c>
      <c r="K1053" s="293" t="s">
        <v>2779</v>
      </c>
      <c r="L1053" s="381"/>
      <c r="M1053" s="187" t="s">
        <v>484</v>
      </c>
      <c r="N1053" s="187" t="s">
        <v>1314</v>
      </c>
      <c r="O1053" s="242"/>
      <c r="P1053" s="302"/>
      <c r="Q1053" s="302"/>
      <c r="R1053" s="302">
        <v>36000000</v>
      </c>
      <c r="S1053" s="302">
        <v>37800000</v>
      </c>
      <c r="T1053" s="228">
        <v>39600000</v>
      </c>
      <c r="U1053" s="228"/>
      <c r="V1053" s="126"/>
      <c r="W1053" s="60">
        <f t="shared" si="230"/>
        <v>113400000</v>
      </c>
      <c r="X1053" s="192">
        <f t="shared" ref="X1053" si="244">W1053*1.12</f>
        <v>127008000.00000001</v>
      </c>
      <c r="Y1053" s="143"/>
      <c r="Z1053" s="86">
        <v>2016</v>
      </c>
      <c r="AA1053" s="376"/>
    </row>
    <row r="1054" spans="2:27" s="145" customFormat="1" ht="48" customHeight="1" x14ac:dyDescent="0.25">
      <c r="B1054" s="105" t="s">
        <v>2832</v>
      </c>
      <c r="C1054" s="224" t="s">
        <v>2</v>
      </c>
      <c r="D1054" s="187" t="s">
        <v>2758</v>
      </c>
      <c r="E1054" s="187" t="s">
        <v>2759</v>
      </c>
      <c r="F1054" s="187" t="s">
        <v>2759</v>
      </c>
      <c r="G1054" s="373" t="s">
        <v>2780</v>
      </c>
      <c r="H1054" s="126" t="s">
        <v>95</v>
      </c>
      <c r="I1054" s="380">
        <v>0</v>
      </c>
      <c r="J1054" s="205" t="s">
        <v>3088</v>
      </c>
      <c r="K1054" s="293" t="s">
        <v>2781</v>
      </c>
      <c r="L1054" s="381"/>
      <c r="M1054" s="187" t="s">
        <v>484</v>
      </c>
      <c r="N1054" s="187" t="s">
        <v>1314</v>
      </c>
      <c r="O1054" s="242"/>
      <c r="P1054" s="302"/>
      <c r="Q1054" s="302"/>
      <c r="R1054" s="302">
        <v>24900000</v>
      </c>
      <c r="S1054" s="302">
        <v>26100000</v>
      </c>
      <c r="T1054" s="228">
        <v>27300000</v>
      </c>
      <c r="U1054" s="228"/>
      <c r="V1054" s="126"/>
      <c r="W1054" s="60">
        <f t="shared" si="230"/>
        <v>78300000</v>
      </c>
      <c r="X1054" s="192">
        <f>W1054*1.12</f>
        <v>87696000.000000015</v>
      </c>
      <c r="Y1054" s="143"/>
      <c r="Z1054" s="86">
        <v>2016</v>
      </c>
      <c r="AA1054" s="376"/>
    </row>
    <row r="1055" spans="2:27" s="145" customFormat="1" ht="48" customHeight="1" x14ac:dyDescent="0.25">
      <c r="B1055" s="105" t="s">
        <v>2833</v>
      </c>
      <c r="C1055" s="224" t="s">
        <v>2</v>
      </c>
      <c r="D1055" s="187" t="s">
        <v>2758</v>
      </c>
      <c r="E1055" s="187" t="s">
        <v>2759</v>
      </c>
      <c r="F1055" s="187" t="s">
        <v>2759</v>
      </c>
      <c r="G1055" s="373" t="s">
        <v>2782</v>
      </c>
      <c r="H1055" s="126" t="s">
        <v>95</v>
      </c>
      <c r="I1055" s="380">
        <v>0</v>
      </c>
      <c r="J1055" s="205" t="s">
        <v>3088</v>
      </c>
      <c r="K1055" s="293" t="s">
        <v>2783</v>
      </c>
      <c r="L1055" s="381"/>
      <c r="M1055" s="187" t="s">
        <v>484</v>
      </c>
      <c r="N1055" s="187" t="s">
        <v>1314</v>
      </c>
      <c r="O1055" s="242"/>
      <c r="P1055" s="302"/>
      <c r="Q1055" s="302"/>
      <c r="R1055" s="302">
        <v>1710000</v>
      </c>
      <c r="S1055" s="302">
        <v>1800000</v>
      </c>
      <c r="T1055" s="228">
        <v>1890000</v>
      </c>
      <c r="U1055" s="228"/>
      <c r="V1055" s="126"/>
      <c r="W1055" s="60">
        <f t="shared" si="230"/>
        <v>5400000</v>
      </c>
      <c r="X1055" s="192">
        <f>W1055*1.12</f>
        <v>6048000.0000000009</v>
      </c>
      <c r="Y1055" s="143"/>
      <c r="Z1055" s="86">
        <v>2016</v>
      </c>
      <c r="AA1055" s="376"/>
    </row>
    <row r="1056" spans="2:27" s="145" customFormat="1" ht="48" customHeight="1" x14ac:dyDescent="0.25">
      <c r="B1056" s="105" t="s">
        <v>2834</v>
      </c>
      <c r="C1056" s="224" t="s">
        <v>2</v>
      </c>
      <c r="D1056" s="187" t="s">
        <v>2758</v>
      </c>
      <c r="E1056" s="187" t="s">
        <v>2759</v>
      </c>
      <c r="F1056" s="187" t="s">
        <v>2759</v>
      </c>
      <c r="G1056" s="373" t="s">
        <v>2784</v>
      </c>
      <c r="H1056" s="126" t="s">
        <v>95</v>
      </c>
      <c r="I1056" s="380">
        <v>0</v>
      </c>
      <c r="J1056" s="205" t="s">
        <v>3088</v>
      </c>
      <c r="K1056" s="293" t="s">
        <v>2785</v>
      </c>
      <c r="L1056" s="381"/>
      <c r="M1056" s="187" t="s">
        <v>484</v>
      </c>
      <c r="N1056" s="187" t="s">
        <v>1314</v>
      </c>
      <c r="O1056" s="242"/>
      <c r="P1056" s="302"/>
      <c r="Q1056" s="302"/>
      <c r="R1056" s="302">
        <v>53700000</v>
      </c>
      <c r="S1056" s="302">
        <v>56400000</v>
      </c>
      <c r="T1056" s="228">
        <v>59400000</v>
      </c>
      <c r="U1056" s="228"/>
      <c r="V1056" s="126"/>
      <c r="W1056" s="60">
        <f t="shared" si="230"/>
        <v>169500000</v>
      </c>
      <c r="X1056" s="192">
        <f>W1056*1.12</f>
        <v>189840000.00000003</v>
      </c>
      <c r="Y1056" s="143"/>
      <c r="Z1056" s="86">
        <v>2016</v>
      </c>
      <c r="AA1056" s="376"/>
    </row>
    <row r="1057" spans="2:27" s="145" customFormat="1" ht="48" customHeight="1" x14ac:dyDescent="0.25">
      <c r="B1057" s="105" t="s">
        <v>2835</v>
      </c>
      <c r="C1057" s="224" t="s">
        <v>2</v>
      </c>
      <c r="D1057" s="187" t="s">
        <v>2758</v>
      </c>
      <c r="E1057" s="187" t="s">
        <v>2759</v>
      </c>
      <c r="F1057" s="187" t="s">
        <v>2759</v>
      </c>
      <c r="G1057" s="373" t="s">
        <v>2786</v>
      </c>
      <c r="H1057" s="126" t="s">
        <v>95</v>
      </c>
      <c r="I1057" s="380">
        <v>0</v>
      </c>
      <c r="J1057" s="205" t="s">
        <v>3088</v>
      </c>
      <c r="K1057" s="293" t="s">
        <v>2787</v>
      </c>
      <c r="L1057" s="381"/>
      <c r="M1057" s="187" t="s">
        <v>484</v>
      </c>
      <c r="N1057" s="187" t="s">
        <v>1314</v>
      </c>
      <c r="O1057" s="242"/>
      <c r="P1057" s="302"/>
      <c r="Q1057" s="302"/>
      <c r="R1057" s="302">
        <v>11700000</v>
      </c>
      <c r="S1057" s="302">
        <v>12300000</v>
      </c>
      <c r="T1057" s="228">
        <v>12900000</v>
      </c>
      <c r="U1057" s="228"/>
      <c r="V1057" s="126"/>
      <c r="W1057" s="60">
        <f t="shared" si="230"/>
        <v>36900000</v>
      </c>
      <c r="X1057" s="192">
        <f>W1057*1.12</f>
        <v>41328000.000000007</v>
      </c>
      <c r="Y1057" s="143"/>
      <c r="Z1057" s="86">
        <v>2016</v>
      </c>
      <c r="AA1057" s="376"/>
    </row>
    <row r="1058" spans="2:27" s="145" customFormat="1" ht="48" customHeight="1" x14ac:dyDescent="0.25">
      <c r="B1058" s="105" t="s">
        <v>2836</v>
      </c>
      <c r="C1058" s="224" t="s">
        <v>2</v>
      </c>
      <c r="D1058" s="187" t="s">
        <v>2758</v>
      </c>
      <c r="E1058" s="187" t="s">
        <v>2759</v>
      </c>
      <c r="F1058" s="187" t="s">
        <v>2759</v>
      </c>
      <c r="G1058" s="373" t="s">
        <v>2788</v>
      </c>
      <c r="H1058" s="126" t="s">
        <v>95</v>
      </c>
      <c r="I1058" s="380">
        <v>0</v>
      </c>
      <c r="J1058" s="205" t="s">
        <v>503</v>
      </c>
      <c r="K1058" s="293" t="s">
        <v>2789</v>
      </c>
      <c r="L1058" s="381"/>
      <c r="M1058" s="187" t="s">
        <v>484</v>
      </c>
      <c r="N1058" s="187" t="s">
        <v>1314</v>
      </c>
      <c r="O1058" s="242"/>
      <c r="P1058" s="302"/>
      <c r="Q1058" s="302"/>
      <c r="R1058" s="302">
        <v>784800</v>
      </c>
      <c r="S1058" s="302">
        <v>784800</v>
      </c>
      <c r="T1058" s="228">
        <v>784800</v>
      </c>
      <c r="U1058" s="228"/>
      <c r="V1058" s="126"/>
      <c r="W1058" s="60">
        <f>SUM(R1058:U1058)</f>
        <v>2354400</v>
      </c>
      <c r="X1058" s="192">
        <f t="shared" si="243"/>
        <v>2636928.0000000005</v>
      </c>
      <c r="Y1058" s="143"/>
      <c r="Z1058" s="86">
        <v>2016</v>
      </c>
      <c r="AA1058" s="376"/>
    </row>
    <row r="1059" spans="2:27" s="145" customFormat="1" ht="48" customHeight="1" x14ac:dyDescent="0.25">
      <c r="B1059" s="105" t="s">
        <v>2837</v>
      </c>
      <c r="C1059" s="224" t="s">
        <v>2</v>
      </c>
      <c r="D1059" s="187" t="s">
        <v>2758</v>
      </c>
      <c r="E1059" s="187" t="s">
        <v>2759</v>
      </c>
      <c r="F1059" s="187" t="s">
        <v>2759</v>
      </c>
      <c r="G1059" s="373" t="s">
        <v>2790</v>
      </c>
      <c r="H1059" s="126" t="s">
        <v>95</v>
      </c>
      <c r="I1059" s="380">
        <v>0</v>
      </c>
      <c r="J1059" s="205" t="s">
        <v>3088</v>
      </c>
      <c r="K1059" s="293" t="s">
        <v>2791</v>
      </c>
      <c r="L1059" s="381"/>
      <c r="M1059" s="187" t="s">
        <v>484</v>
      </c>
      <c r="N1059" s="187" t="s">
        <v>1314</v>
      </c>
      <c r="O1059" s="242"/>
      <c r="P1059" s="302"/>
      <c r="Q1059" s="302"/>
      <c r="R1059" s="302">
        <v>5100000</v>
      </c>
      <c r="S1059" s="302">
        <v>5100000</v>
      </c>
      <c r="T1059" s="228">
        <v>5400000</v>
      </c>
      <c r="U1059" s="228"/>
      <c r="V1059" s="126"/>
      <c r="W1059" s="60">
        <f t="shared" si="230"/>
        <v>15600000</v>
      </c>
      <c r="X1059" s="192">
        <f>W1059*1.12</f>
        <v>17472000</v>
      </c>
      <c r="Y1059" s="143"/>
      <c r="Z1059" s="86">
        <v>2016</v>
      </c>
      <c r="AA1059" s="376"/>
    </row>
    <row r="1060" spans="2:27" s="145" customFormat="1" ht="48" customHeight="1" x14ac:dyDescent="0.25">
      <c r="B1060" s="105" t="s">
        <v>2838</v>
      </c>
      <c r="C1060" s="224" t="s">
        <v>2</v>
      </c>
      <c r="D1060" s="187" t="s">
        <v>2758</v>
      </c>
      <c r="E1060" s="187" t="s">
        <v>2759</v>
      </c>
      <c r="F1060" s="187" t="s">
        <v>2759</v>
      </c>
      <c r="G1060" s="373" t="s">
        <v>2792</v>
      </c>
      <c r="H1060" s="126" t="s">
        <v>95</v>
      </c>
      <c r="I1060" s="380">
        <v>0</v>
      </c>
      <c r="J1060" s="205" t="s">
        <v>3088</v>
      </c>
      <c r="K1060" s="293" t="s">
        <v>2793</v>
      </c>
      <c r="L1060" s="381"/>
      <c r="M1060" s="187" t="s">
        <v>484</v>
      </c>
      <c r="N1060" s="187" t="s">
        <v>1314</v>
      </c>
      <c r="O1060" s="242"/>
      <c r="P1060" s="302"/>
      <c r="Q1060" s="302"/>
      <c r="R1060" s="302">
        <v>8400000</v>
      </c>
      <c r="S1060" s="302">
        <v>9000000</v>
      </c>
      <c r="T1060" s="228">
        <v>9300000</v>
      </c>
      <c r="U1060" s="228"/>
      <c r="V1060" s="126"/>
      <c r="W1060" s="60">
        <f t="shared" si="230"/>
        <v>26700000</v>
      </c>
      <c r="X1060" s="192">
        <f>W1060*1.12</f>
        <v>29904000.000000004</v>
      </c>
      <c r="Y1060" s="143"/>
      <c r="Z1060" s="86">
        <v>2016</v>
      </c>
      <c r="AA1060" s="376"/>
    </row>
    <row r="1061" spans="2:27" s="145" customFormat="1" ht="48" customHeight="1" x14ac:dyDescent="0.25">
      <c r="B1061" s="105" t="s">
        <v>2839</v>
      </c>
      <c r="C1061" s="224" t="s">
        <v>2</v>
      </c>
      <c r="D1061" s="187" t="s">
        <v>2758</v>
      </c>
      <c r="E1061" s="187" t="s">
        <v>2759</v>
      </c>
      <c r="F1061" s="187" t="s">
        <v>2759</v>
      </c>
      <c r="G1061" s="373" t="s">
        <v>2794</v>
      </c>
      <c r="H1061" s="126" t="s">
        <v>95</v>
      </c>
      <c r="I1061" s="380">
        <v>0</v>
      </c>
      <c r="J1061" s="205" t="s">
        <v>3088</v>
      </c>
      <c r="K1061" s="293" t="s">
        <v>2795</v>
      </c>
      <c r="L1061" s="381"/>
      <c r="M1061" s="187" t="s">
        <v>484</v>
      </c>
      <c r="N1061" s="187" t="s">
        <v>1314</v>
      </c>
      <c r="O1061" s="242"/>
      <c r="P1061" s="302"/>
      <c r="Q1061" s="302"/>
      <c r="R1061" s="302">
        <v>15600000</v>
      </c>
      <c r="S1061" s="302">
        <v>16500000</v>
      </c>
      <c r="T1061" s="228">
        <v>17100000</v>
      </c>
      <c r="U1061" s="228"/>
      <c r="V1061" s="126"/>
      <c r="W1061" s="60">
        <f t="shared" si="230"/>
        <v>49200000</v>
      </c>
      <c r="X1061" s="192">
        <f t="shared" ref="X1061:X1067" si="245">W1061*1.12</f>
        <v>55104000.000000007</v>
      </c>
      <c r="Y1061" s="143"/>
      <c r="Z1061" s="86">
        <v>2016</v>
      </c>
      <c r="AA1061" s="376"/>
    </row>
    <row r="1062" spans="2:27" s="145" customFormat="1" ht="48" customHeight="1" x14ac:dyDescent="0.25">
      <c r="B1062" s="105" t="s">
        <v>2840</v>
      </c>
      <c r="C1062" s="224" t="s">
        <v>2</v>
      </c>
      <c r="D1062" s="187" t="s">
        <v>2758</v>
      </c>
      <c r="E1062" s="187" t="s">
        <v>2759</v>
      </c>
      <c r="F1062" s="187" t="s">
        <v>2759</v>
      </c>
      <c r="G1062" s="373" t="s">
        <v>3085</v>
      </c>
      <c r="H1062" s="126" t="s">
        <v>95</v>
      </c>
      <c r="I1062" s="380">
        <v>0</v>
      </c>
      <c r="J1062" s="205" t="s">
        <v>3088</v>
      </c>
      <c r="K1062" s="293" t="s">
        <v>2796</v>
      </c>
      <c r="L1062" s="381"/>
      <c r="M1062" s="187" t="s">
        <v>484</v>
      </c>
      <c r="N1062" s="187" t="s">
        <v>1314</v>
      </c>
      <c r="O1062" s="242"/>
      <c r="P1062" s="302"/>
      <c r="Q1062" s="302"/>
      <c r="R1062" s="302">
        <v>1500000</v>
      </c>
      <c r="S1062" s="302">
        <v>1500000</v>
      </c>
      <c r="T1062" s="228">
        <v>1500000</v>
      </c>
      <c r="U1062" s="228"/>
      <c r="V1062" s="126"/>
      <c r="W1062" s="60">
        <f t="shared" si="230"/>
        <v>4500000</v>
      </c>
      <c r="X1062" s="192">
        <f t="shared" si="245"/>
        <v>5040000.0000000009</v>
      </c>
      <c r="Y1062" s="143"/>
      <c r="Z1062" s="86">
        <v>2016</v>
      </c>
      <c r="AA1062" s="376"/>
    </row>
    <row r="1063" spans="2:27" s="145" customFormat="1" ht="48" customHeight="1" x14ac:dyDescent="0.25">
      <c r="B1063" s="105" t="s">
        <v>2841</v>
      </c>
      <c r="C1063" s="224" t="s">
        <v>2</v>
      </c>
      <c r="D1063" s="187" t="s">
        <v>2758</v>
      </c>
      <c r="E1063" s="187" t="s">
        <v>2759</v>
      </c>
      <c r="F1063" s="187" t="s">
        <v>2759</v>
      </c>
      <c r="G1063" s="373" t="s">
        <v>2797</v>
      </c>
      <c r="H1063" s="126" t="s">
        <v>95</v>
      </c>
      <c r="I1063" s="380">
        <v>0</v>
      </c>
      <c r="J1063" s="205" t="s">
        <v>3088</v>
      </c>
      <c r="K1063" s="293" t="s">
        <v>2798</v>
      </c>
      <c r="L1063" s="381"/>
      <c r="M1063" s="187" t="s">
        <v>484</v>
      </c>
      <c r="N1063" s="187" t="s">
        <v>1314</v>
      </c>
      <c r="O1063" s="242"/>
      <c r="P1063" s="302"/>
      <c r="Q1063" s="302"/>
      <c r="R1063" s="302">
        <v>41400000</v>
      </c>
      <c r="S1063" s="302">
        <v>43500000</v>
      </c>
      <c r="T1063" s="228">
        <v>45600000</v>
      </c>
      <c r="U1063" s="228"/>
      <c r="V1063" s="126"/>
      <c r="W1063" s="60">
        <f t="shared" si="230"/>
        <v>130500000</v>
      </c>
      <c r="X1063" s="192">
        <f t="shared" si="245"/>
        <v>146160000</v>
      </c>
      <c r="Y1063" s="143"/>
      <c r="Z1063" s="86">
        <v>2016</v>
      </c>
      <c r="AA1063" s="376"/>
    </row>
    <row r="1064" spans="2:27" s="145" customFormat="1" ht="48" customHeight="1" x14ac:dyDescent="0.25">
      <c r="B1064" s="105" t="s">
        <v>2842</v>
      </c>
      <c r="C1064" s="224" t="s">
        <v>2</v>
      </c>
      <c r="D1064" s="187" t="s">
        <v>2758</v>
      </c>
      <c r="E1064" s="187" t="s">
        <v>2759</v>
      </c>
      <c r="F1064" s="187" t="s">
        <v>2759</v>
      </c>
      <c r="G1064" s="373" t="s">
        <v>2799</v>
      </c>
      <c r="H1064" s="126" t="s">
        <v>95</v>
      </c>
      <c r="I1064" s="380">
        <v>0</v>
      </c>
      <c r="J1064" s="205" t="s">
        <v>3088</v>
      </c>
      <c r="K1064" s="293" t="s">
        <v>2800</v>
      </c>
      <c r="L1064" s="381"/>
      <c r="M1064" s="187" t="s">
        <v>484</v>
      </c>
      <c r="N1064" s="187" t="s">
        <v>1314</v>
      </c>
      <c r="O1064" s="242"/>
      <c r="P1064" s="302"/>
      <c r="Q1064" s="302"/>
      <c r="R1064" s="302">
        <v>5100000</v>
      </c>
      <c r="S1064" s="302">
        <v>5400000</v>
      </c>
      <c r="T1064" s="228">
        <v>5700000</v>
      </c>
      <c r="U1064" s="228"/>
      <c r="V1064" s="126"/>
      <c r="W1064" s="60">
        <f t="shared" si="230"/>
        <v>16200000</v>
      </c>
      <c r="X1064" s="192">
        <f t="shared" si="245"/>
        <v>18144000</v>
      </c>
      <c r="Y1064" s="143"/>
      <c r="Z1064" s="86">
        <v>2016</v>
      </c>
      <c r="AA1064" s="376"/>
    </row>
    <row r="1065" spans="2:27" s="145" customFormat="1" ht="48" customHeight="1" x14ac:dyDescent="0.25">
      <c r="B1065" s="105" t="s">
        <v>2843</v>
      </c>
      <c r="C1065" s="224" t="s">
        <v>2</v>
      </c>
      <c r="D1065" s="187" t="s">
        <v>3105</v>
      </c>
      <c r="E1065" s="187" t="s">
        <v>391</v>
      </c>
      <c r="F1065" s="187" t="s">
        <v>391</v>
      </c>
      <c r="G1065" s="373" t="s">
        <v>3255</v>
      </c>
      <c r="H1065" s="126" t="s">
        <v>95</v>
      </c>
      <c r="I1065" s="380">
        <v>0</v>
      </c>
      <c r="J1065" s="205" t="s">
        <v>1016</v>
      </c>
      <c r="K1065" s="293" t="s">
        <v>3060</v>
      </c>
      <c r="L1065" s="381"/>
      <c r="M1065" s="187" t="s">
        <v>1117</v>
      </c>
      <c r="N1065" s="187" t="s">
        <v>1314</v>
      </c>
      <c r="O1065" s="242"/>
      <c r="P1065" s="302"/>
      <c r="Q1065" s="302"/>
      <c r="R1065" s="302">
        <v>400000</v>
      </c>
      <c r="S1065" s="302">
        <v>400000</v>
      </c>
      <c r="T1065" s="302">
        <v>400000</v>
      </c>
      <c r="U1065" s="228"/>
      <c r="V1065" s="126"/>
      <c r="W1065" s="60">
        <f t="shared" si="230"/>
        <v>1200000</v>
      </c>
      <c r="X1065" s="192">
        <f t="shared" si="245"/>
        <v>1344000.0000000002</v>
      </c>
      <c r="Y1065" s="143"/>
      <c r="Z1065" s="86">
        <v>2016</v>
      </c>
      <c r="AA1065" s="376"/>
    </row>
    <row r="1066" spans="2:27" s="145" customFormat="1" ht="48" customHeight="1" x14ac:dyDescent="0.25">
      <c r="B1066" s="105" t="s">
        <v>2844</v>
      </c>
      <c r="C1066" s="224" t="s">
        <v>2</v>
      </c>
      <c r="D1066" s="187" t="s">
        <v>3105</v>
      </c>
      <c r="E1066" s="187" t="s">
        <v>391</v>
      </c>
      <c r="F1066" s="187" t="s">
        <v>391</v>
      </c>
      <c r="G1066" s="373" t="s">
        <v>3255</v>
      </c>
      <c r="H1066" s="126" t="s">
        <v>95</v>
      </c>
      <c r="I1066" s="380">
        <v>0</v>
      </c>
      <c r="J1066" s="205" t="s">
        <v>503</v>
      </c>
      <c r="K1066" s="293" t="s">
        <v>3060</v>
      </c>
      <c r="L1066" s="381"/>
      <c r="M1066" s="187" t="s">
        <v>1117</v>
      </c>
      <c r="N1066" s="187" t="s">
        <v>1314</v>
      </c>
      <c r="O1066" s="242"/>
      <c r="P1066" s="302"/>
      <c r="Q1066" s="302"/>
      <c r="R1066" s="302">
        <v>350000</v>
      </c>
      <c r="S1066" s="302">
        <v>350000</v>
      </c>
      <c r="T1066" s="228"/>
      <c r="U1066" s="228"/>
      <c r="V1066" s="126"/>
      <c r="W1066" s="60">
        <f t="shared" si="230"/>
        <v>700000</v>
      </c>
      <c r="X1066" s="192">
        <f t="shared" si="245"/>
        <v>784000.00000000012</v>
      </c>
      <c r="Y1066" s="143"/>
      <c r="Z1066" s="86">
        <v>2016</v>
      </c>
      <c r="AA1066" s="376"/>
    </row>
    <row r="1067" spans="2:27" s="145" customFormat="1" ht="48" customHeight="1" x14ac:dyDescent="0.25">
      <c r="B1067" s="105" t="s">
        <v>2845</v>
      </c>
      <c r="C1067" s="224" t="s">
        <v>2</v>
      </c>
      <c r="D1067" s="187" t="s">
        <v>2849</v>
      </c>
      <c r="E1067" s="187" t="s">
        <v>2850</v>
      </c>
      <c r="F1067" s="187" t="s">
        <v>2850</v>
      </c>
      <c r="G1067" s="373" t="s">
        <v>3135</v>
      </c>
      <c r="H1067" s="126" t="s">
        <v>95</v>
      </c>
      <c r="I1067" s="380">
        <v>100</v>
      </c>
      <c r="J1067" s="205" t="s">
        <v>1016</v>
      </c>
      <c r="K1067" s="293" t="s">
        <v>2546</v>
      </c>
      <c r="L1067" s="381"/>
      <c r="M1067" s="187" t="s">
        <v>2856</v>
      </c>
      <c r="N1067" s="187" t="s">
        <v>1314</v>
      </c>
      <c r="O1067" s="242"/>
      <c r="P1067" s="302"/>
      <c r="Q1067" s="302"/>
      <c r="R1067" s="302">
        <v>9336864</v>
      </c>
      <c r="S1067" s="302">
        <v>9336864</v>
      </c>
      <c r="T1067" s="228">
        <v>9336864</v>
      </c>
      <c r="U1067" s="228"/>
      <c r="V1067" s="126"/>
      <c r="W1067" s="60">
        <f t="shared" ref="W1067" si="246">SUM(R1067:U1067)</f>
        <v>28010592</v>
      </c>
      <c r="X1067" s="192">
        <f t="shared" si="245"/>
        <v>31371863.040000003</v>
      </c>
      <c r="Y1067" s="143"/>
      <c r="Z1067" s="86">
        <v>2016</v>
      </c>
      <c r="AA1067" s="376"/>
    </row>
    <row r="1068" spans="2:27" s="145" customFormat="1" ht="48" customHeight="1" x14ac:dyDescent="0.25">
      <c r="B1068" s="105" t="s">
        <v>2846</v>
      </c>
      <c r="C1068" s="224" t="s">
        <v>2</v>
      </c>
      <c r="D1068" s="187" t="s">
        <v>2849</v>
      </c>
      <c r="E1068" s="187" t="s">
        <v>2850</v>
      </c>
      <c r="F1068" s="187" t="s">
        <v>2850</v>
      </c>
      <c r="G1068" s="373" t="s">
        <v>3136</v>
      </c>
      <c r="H1068" s="126" t="s">
        <v>95</v>
      </c>
      <c r="I1068" s="380">
        <v>100</v>
      </c>
      <c r="J1068" s="205" t="s">
        <v>1016</v>
      </c>
      <c r="K1068" s="293" t="s">
        <v>2546</v>
      </c>
      <c r="L1068" s="381"/>
      <c r="M1068" s="187" t="s">
        <v>2856</v>
      </c>
      <c r="N1068" s="187" t="s">
        <v>1314</v>
      </c>
      <c r="O1068" s="242"/>
      <c r="P1068" s="302"/>
      <c r="Q1068" s="302"/>
      <c r="R1068" s="302">
        <v>578926</v>
      </c>
      <c r="S1068" s="302">
        <v>578926</v>
      </c>
      <c r="T1068" s="228">
        <v>578926</v>
      </c>
      <c r="U1068" s="228"/>
      <c r="V1068" s="126"/>
      <c r="W1068" s="60">
        <f>SUM(R1068:U1068)</f>
        <v>1736778</v>
      </c>
      <c r="X1068" s="192">
        <f t="shared" ref="X1068:X1079" si="247">W1068*1.12</f>
        <v>1945191.36</v>
      </c>
      <c r="Y1068" s="143"/>
      <c r="Z1068" s="86">
        <v>2016</v>
      </c>
      <c r="AA1068" s="376"/>
    </row>
    <row r="1069" spans="2:27" s="145" customFormat="1" ht="48" customHeight="1" x14ac:dyDescent="0.25">
      <c r="B1069" s="105" t="s">
        <v>2847</v>
      </c>
      <c r="C1069" s="224" t="s">
        <v>2</v>
      </c>
      <c r="D1069" s="187" t="s">
        <v>2851</v>
      </c>
      <c r="E1069" s="187" t="s">
        <v>2852</v>
      </c>
      <c r="F1069" s="187" t="s">
        <v>2852</v>
      </c>
      <c r="G1069" s="373" t="s">
        <v>2853</v>
      </c>
      <c r="H1069" s="126" t="s">
        <v>95</v>
      </c>
      <c r="I1069" s="380">
        <v>100</v>
      </c>
      <c r="J1069" s="205" t="s">
        <v>1016</v>
      </c>
      <c r="K1069" s="293" t="s">
        <v>2546</v>
      </c>
      <c r="L1069" s="381"/>
      <c r="M1069" s="187" t="s">
        <v>2856</v>
      </c>
      <c r="N1069" s="187" t="s">
        <v>1314</v>
      </c>
      <c r="O1069" s="242"/>
      <c r="P1069" s="302"/>
      <c r="Q1069" s="302"/>
      <c r="R1069" s="302">
        <v>42000</v>
      </c>
      <c r="S1069" s="302">
        <v>42000</v>
      </c>
      <c r="T1069" s="228">
        <v>42000</v>
      </c>
      <c r="U1069" s="228"/>
      <c r="V1069" s="126"/>
      <c r="W1069" s="60">
        <f>SUM(R1069:U1069)</f>
        <v>126000</v>
      </c>
      <c r="X1069" s="192">
        <f t="shared" si="247"/>
        <v>141120</v>
      </c>
      <c r="Y1069" s="143"/>
      <c r="Z1069" s="86">
        <v>2016</v>
      </c>
      <c r="AA1069" s="376"/>
    </row>
    <row r="1070" spans="2:27" s="145" customFormat="1" ht="48" customHeight="1" x14ac:dyDescent="0.25">
      <c r="B1070" s="105" t="s">
        <v>2848</v>
      </c>
      <c r="C1070" s="224" t="s">
        <v>2</v>
      </c>
      <c r="D1070" s="187" t="s">
        <v>2854</v>
      </c>
      <c r="E1070" s="187" t="s">
        <v>1635</v>
      </c>
      <c r="F1070" s="187" t="s">
        <v>1632</v>
      </c>
      <c r="G1070" s="373" t="s">
        <v>2855</v>
      </c>
      <c r="H1070" s="126" t="s">
        <v>95</v>
      </c>
      <c r="I1070" s="380">
        <v>100</v>
      </c>
      <c r="J1070" s="205" t="s">
        <v>1016</v>
      </c>
      <c r="K1070" s="293" t="s">
        <v>2546</v>
      </c>
      <c r="L1070" s="381"/>
      <c r="M1070" s="187" t="s">
        <v>2856</v>
      </c>
      <c r="N1070" s="187" t="s">
        <v>1314</v>
      </c>
      <c r="O1070" s="242"/>
      <c r="P1070" s="302"/>
      <c r="Q1070" s="302"/>
      <c r="R1070" s="302">
        <v>20592</v>
      </c>
      <c r="S1070" s="302">
        <v>20592</v>
      </c>
      <c r="T1070" s="228">
        <v>20592</v>
      </c>
      <c r="U1070" s="228"/>
      <c r="V1070" s="126"/>
      <c r="W1070" s="60">
        <f>SUM(R1070:U1070)</f>
        <v>61776</v>
      </c>
      <c r="X1070" s="192">
        <f t="shared" ref="X1070:X1078" si="248">W1070*1.12</f>
        <v>69189.12000000001</v>
      </c>
      <c r="Y1070" s="143"/>
      <c r="Z1070" s="86">
        <v>2016</v>
      </c>
      <c r="AA1070" s="376"/>
    </row>
    <row r="1071" spans="2:27" s="145" customFormat="1" ht="48" customHeight="1" x14ac:dyDescent="0.25">
      <c r="B1071" s="105" t="s">
        <v>2857</v>
      </c>
      <c r="C1071" s="224" t="s">
        <v>2</v>
      </c>
      <c r="D1071" s="187" t="s">
        <v>416</v>
      </c>
      <c r="E1071" s="187" t="s">
        <v>417</v>
      </c>
      <c r="F1071" s="187" t="s">
        <v>417</v>
      </c>
      <c r="G1071" s="373" t="s">
        <v>2858</v>
      </c>
      <c r="H1071" s="126" t="s">
        <v>95</v>
      </c>
      <c r="I1071" s="380">
        <v>0</v>
      </c>
      <c r="J1071" s="205" t="s">
        <v>1015</v>
      </c>
      <c r="K1071" s="293" t="s">
        <v>2859</v>
      </c>
      <c r="L1071" s="381"/>
      <c r="M1071" s="187" t="s">
        <v>495</v>
      </c>
      <c r="N1071" s="187" t="s">
        <v>1314</v>
      </c>
      <c r="O1071" s="242"/>
      <c r="P1071" s="302"/>
      <c r="Q1071" s="302">
        <v>326400</v>
      </c>
      <c r="R1071" s="302">
        <v>1958400</v>
      </c>
      <c r="S1071" s="302"/>
      <c r="T1071" s="228"/>
      <c r="U1071" s="228"/>
      <c r="V1071" s="126"/>
      <c r="W1071" s="60">
        <f>SUM(O1071:V1071)</f>
        <v>2284800</v>
      </c>
      <c r="X1071" s="192">
        <f t="shared" si="248"/>
        <v>2558976.0000000005</v>
      </c>
      <c r="Y1071" s="143"/>
      <c r="Z1071" s="86">
        <v>2015</v>
      </c>
      <c r="AA1071" s="376"/>
    </row>
    <row r="1072" spans="2:27" s="145" customFormat="1" ht="48" customHeight="1" x14ac:dyDescent="0.25">
      <c r="B1072" s="105" t="s">
        <v>3006</v>
      </c>
      <c r="C1072" s="224" t="s">
        <v>2</v>
      </c>
      <c r="D1072" s="187" t="s">
        <v>3008</v>
      </c>
      <c r="E1072" s="187" t="s">
        <v>430</v>
      </c>
      <c r="F1072" s="187" t="s">
        <v>430</v>
      </c>
      <c r="G1072" s="373" t="s">
        <v>3009</v>
      </c>
      <c r="H1072" s="126" t="s">
        <v>95</v>
      </c>
      <c r="I1072" s="380">
        <v>0</v>
      </c>
      <c r="J1072" s="205" t="s">
        <v>1015</v>
      </c>
      <c r="K1072" s="293" t="s">
        <v>3011</v>
      </c>
      <c r="L1072" s="381"/>
      <c r="M1072" s="187" t="s">
        <v>1117</v>
      </c>
      <c r="N1072" s="187" t="s">
        <v>1314</v>
      </c>
      <c r="O1072" s="242"/>
      <c r="P1072" s="302"/>
      <c r="Q1072" s="302"/>
      <c r="R1072" s="302">
        <v>2842800</v>
      </c>
      <c r="S1072" s="302">
        <v>2842800</v>
      </c>
      <c r="T1072" s="228">
        <v>2842800</v>
      </c>
      <c r="U1072" s="228"/>
      <c r="V1072" s="126"/>
      <c r="W1072" s="60">
        <f>SUM(R1072:U1072)</f>
        <v>8528400</v>
      </c>
      <c r="X1072" s="192">
        <f t="shared" si="248"/>
        <v>9551808</v>
      </c>
      <c r="Y1072" s="143"/>
      <c r="Z1072" s="86">
        <v>2016</v>
      </c>
      <c r="AA1072" s="376"/>
    </row>
    <row r="1073" spans="2:28" s="145" customFormat="1" ht="48" customHeight="1" x14ac:dyDescent="0.25">
      <c r="B1073" s="105" t="s">
        <v>3007</v>
      </c>
      <c r="C1073" s="224" t="s">
        <v>2</v>
      </c>
      <c r="D1073" s="187" t="s">
        <v>3008</v>
      </c>
      <c r="E1073" s="187" t="s">
        <v>430</v>
      </c>
      <c r="F1073" s="187" t="s">
        <v>430</v>
      </c>
      <c r="G1073" s="373" t="s">
        <v>3010</v>
      </c>
      <c r="H1073" s="126" t="s">
        <v>95</v>
      </c>
      <c r="I1073" s="380">
        <v>0</v>
      </c>
      <c r="J1073" s="205" t="s">
        <v>1015</v>
      </c>
      <c r="K1073" s="293" t="s">
        <v>3011</v>
      </c>
      <c r="L1073" s="381"/>
      <c r="M1073" s="187" t="s">
        <v>1117</v>
      </c>
      <c r="N1073" s="187" t="s">
        <v>1314</v>
      </c>
      <c r="O1073" s="242"/>
      <c r="P1073" s="302"/>
      <c r="Q1073" s="302"/>
      <c r="R1073" s="302">
        <v>42000000</v>
      </c>
      <c r="S1073" s="302">
        <v>42000000</v>
      </c>
      <c r="T1073" s="228">
        <v>42000000</v>
      </c>
      <c r="U1073" s="228"/>
      <c r="V1073" s="126"/>
      <c r="W1073" s="60">
        <f>SUM(Q1073:U1073)</f>
        <v>126000000</v>
      </c>
      <c r="X1073" s="192">
        <f t="shared" si="248"/>
        <v>141120000</v>
      </c>
      <c r="Y1073" s="143"/>
      <c r="Z1073" s="86">
        <v>2016</v>
      </c>
      <c r="AA1073" s="376"/>
    </row>
    <row r="1074" spans="2:28" s="125" customFormat="1" ht="48" customHeight="1" x14ac:dyDescent="0.25">
      <c r="B1074" s="105" t="s">
        <v>3012</v>
      </c>
      <c r="C1074" s="213" t="s">
        <v>2</v>
      </c>
      <c r="D1074" s="187" t="s">
        <v>542</v>
      </c>
      <c r="E1074" s="187" t="s">
        <v>543</v>
      </c>
      <c r="F1074" s="187" t="s">
        <v>544</v>
      </c>
      <c r="G1074" s="187" t="s">
        <v>1731</v>
      </c>
      <c r="H1074" s="182" t="s">
        <v>95</v>
      </c>
      <c r="I1074" s="182">
        <v>100</v>
      </c>
      <c r="J1074" s="205" t="s">
        <v>1025</v>
      </c>
      <c r="K1074" s="238" t="s">
        <v>1532</v>
      </c>
      <c r="L1074" s="182"/>
      <c r="M1074" s="292" t="s">
        <v>2856</v>
      </c>
      <c r="N1074" s="182" t="s">
        <v>1314</v>
      </c>
      <c r="O1074" s="230"/>
      <c r="P1074" s="197"/>
      <c r="Q1074" s="197">
        <v>315106.82</v>
      </c>
      <c r="R1074" s="197">
        <v>441965</v>
      </c>
      <c r="S1074" s="197">
        <v>486161</v>
      </c>
      <c r="T1074" s="197">
        <v>534777</v>
      </c>
      <c r="U1074" s="302">
        <v>588255</v>
      </c>
      <c r="V1074" s="197"/>
      <c r="W1074" s="60">
        <f>SUM(Q1074:U1074)</f>
        <v>2366264.8200000003</v>
      </c>
      <c r="X1074" s="192">
        <f t="shared" si="248"/>
        <v>2650216.5984000005</v>
      </c>
      <c r="Y1074" s="143"/>
      <c r="Z1074" s="86">
        <v>2015</v>
      </c>
      <c r="AA1074" s="194"/>
      <c r="AB1074" s="145"/>
    </row>
    <row r="1075" spans="2:28" s="125" customFormat="1" ht="48" customHeight="1" x14ac:dyDescent="0.25">
      <c r="B1075" s="105" t="s">
        <v>3013</v>
      </c>
      <c r="C1075" s="213" t="s">
        <v>2</v>
      </c>
      <c r="D1075" s="187" t="s">
        <v>364</v>
      </c>
      <c r="E1075" s="187" t="s">
        <v>365</v>
      </c>
      <c r="F1075" s="187" t="s">
        <v>366</v>
      </c>
      <c r="G1075" s="187" t="s">
        <v>3014</v>
      </c>
      <c r="H1075" s="182" t="s">
        <v>3</v>
      </c>
      <c r="I1075" s="182">
        <v>100</v>
      </c>
      <c r="J1075" s="205" t="s">
        <v>1025</v>
      </c>
      <c r="K1075" s="238" t="s">
        <v>2546</v>
      </c>
      <c r="L1075" s="182"/>
      <c r="M1075" s="292" t="s">
        <v>3015</v>
      </c>
      <c r="N1075" s="182" t="s">
        <v>1314</v>
      </c>
      <c r="O1075" s="230"/>
      <c r="P1075" s="197"/>
      <c r="Q1075" s="197">
        <v>0</v>
      </c>
      <c r="R1075" s="197">
        <v>0</v>
      </c>
      <c r="S1075" s="197"/>
      <c r="T1075" s="197"/>
      <c r="U1075" s="302"/>
      <c r="V1075" s="197"/>
      <c r="W1075" s="60">
        <f>SUM(Q1075:U1075)</f>
        <v>0</v>
      </c>
      <c r="X1075" s="192">
        <f t="shared" si="248"/>
        <v>0</v>
      </c>
      <c r="Y1075" s="143"/>
      <c r="Z1075" s="86">
        <v>2015</v>
      </c>
      <c r="AA1075" s="416" t="s">
        <v>3319</v>
      </c>
      <c r="AB1075" s="145"/>
    </row>
    <row r="1076" spans="2:28" s="125" customFormat="1" ht="48" customHeight="1" x14ac:dyDescent="0.25">
      <c r="B1076" s="105" t="s">
        <v>3046</v>
      </c>
      <c r="C1076" s="213" t="s">
        <v>2</v>
      </c>
      <c r="D1076" s="187" t="s">
        <v>364</v>
      </c>
      <c r="E1076" s="187" t="s">
        <v>365</v>
      </c>
      <c r="F1076" s="187" t="s">
        <v>366</v>
      </c>
      <c r="G1076" s="187" t="s">
        <v>3014</v>
      </c>
      <c r="H1076" s="182" t="s">
        <v>3</v>
      </c>
      <c r="I1076" s="182">
        <v>100</v>
      </c>
      <c r="J1076" s="205" t="s">
        <v>1025</v>
      </c>
      <c r="K1076" s="238" t="s">
        <v>2546</v>
      </c>
      <c r="L1076" s="182"/>
      <c r="M1076" s="292" t="s">
        <v>3015</v>
      </c>
      <c r="N1076" s="182" t="s">
        <v>1314</v>
      </c>
      <c r="O1076" s="230"/>
      <c r="P1076" s="197"/>
      <c r="Q1076" s="197">
        <v>0</v>
      </c>
      <c r="R1076" s="197">
        <v>0</v>
      </c>
      <c r="S1076" s="197"/>
      <c r="T1076" s="197"/>
      <c r="U1076" s="302"/>
      <c r="V1076" s="197"/>
      <c r="W1076" s="60">
        <f>SUM(Q1076:U1076)</f>
        <v>0</v>
      </c>
      <c r="X1076" s="192">
        <f t="shared" ref="X1076" si="249">W1076*1.12</f>
        <v>0</v>
      </c>
      <c r="Y1076" s="143"/>
      <c r="Z1076" s="86">
        <v>2015</v>
      </c>
      <c r="AA1076" s="416" t="s">
        <v>3187</v>
      </c>
      <c r="AB1076" s="145"/>
    </row>
    <row r="1077" spans="2:28" s="125" customFormat="1" ht="48" customHeight="1" x14ac:dyDescent="0.25">
      <c r="B1077" s="105" t="s">
        <v>3016</v>
      </c>
      <c r="C1077" s="213" t="s">
        <v>2</v>
      </c>
      <c r="D1077" s="187" t="s">
        <v>3018</v>
      </c>
      <c r="E1077" s="187" t="s">
        <v>704</v>
      </c>
      <c r="F1077" s="187" t="s">
        <v>704</v>
      </c>
      <c r="G1077" s="187" t="s">
        <v>3019</v>
      </c>
      <c r="H1077" s="182" t="s">
        <v>95</v>
      </c>
      <c r="I1077" s="182">
        <v>0</v>
      </c>
      <c r="J1077" s="205" t="s">
        <v>1017</v>
      </c>
      <c r="K1077" s="238" t="s">
        <v>1085</v>
      </c>
      <c r="L1077" s="182"/>
      <c r="M1077" s="292" t="s">
        <v>2588</v>
      </c>
      <c r="N1077" s="182" t="s">
        <v>1314</v>
      </c>
      <c r="O1077" s="230"/>
      <c r="P1077" s="197"/>
      <c r="Q1077" s="197"/>
      <c r="R1077" s="197">
        <v>129747400</v>
      </c>
      <c r="S1077" s="197">
        <v>129747400</v>
      </c>
      <c r="T1077" s="197">
        <v>129747400</v>
      </c>
      <c r="U1077" s="302">
        <v>129747400</v>
      </c>
      <c r="V1077" s="197"/>
      <c r="W1077" s="60">
        <v>648737000</v>
      </c>
      <c r="X1077" s="192">
        <f t="shared" si="248"/>
        <v>726585440.00000012</v>
      </c>
      <c r="Y1077" s="143"/>
      <c r="Z1077" s="86">
        <v>2016</v>
      </c>
      <c r="AA1077" s="194"/>
      <c r="AB1077" s="145"/>
    </row>
    <row r="1078" spans="2:28" s="125" customFormat="1" ht="48" customHeight="1" x14ac:dyDescent="0.25">
      <c r="B1078" s="105" t="s">
        <v>3017</v>
      </c>
      <c r="C1078" s="213" t="s">
        <v>2</v>
      </c>
      <c r="D1078" s="187" t="s">
        <v>3020</v>
      </c>
      <c r="E1078" s="187" t="s">
        <v>3021</v>
      </c>
      <c r="F1078" s="187" t="s">
        <v>3021</v>
      </c>
      <c r="G1078" s="187" t="s">
        <v>3022</v>
      </c>
      <c r="H1078" s="182" t="s">
        <v>95</v>
      </c>
      <c r="I1078" s="182">
        <v>0</v>
      </c>
      <c r="J1078" s="205" t="s">
        <v>1017</v>
      </c>
      <c r="K1078" s="238" t="s">
        <v>1085</v>
      </c>
      <c r="L1078" s="182"/>
      <c r="M1078" s="292" t="s">
        <v>484</v>
      </c>
      <c r="N1078" s="182" t="s">
        <v>1314</v>
      </c>
      <c r="O1078" s="230"/>
      <c r="P1078" s="197"/>
      <c r="Q1078" s="197"/>
      <c r="R1078" s="197">
        <v>7207500</v>
      </c>
      <c r="S1078" s="197">
        <v>7207500</v>
      </c>
      <c r="T1078" s="197">
        <v>7207500</v>
      </c>
      <c r="U1078" s="302">
        <v>7207500</v>
      </c>
      <c r="V1078" s="197"/>
      <c r="W1078" s="60">
        <v>36037500</v>
      </c>
      <c r="X1078" s="192">
        <f t="shared" si="248"/>
        <v>40362000.000000007</v>
      </c>
      <c r="Y1078" s="143"/>
      <c r="Z1078" s="86">
        <v>2016</v>
      </c>
      <c r="AA1078" s="194"/>
      <c r="AB1078" s="145"/>
    </row>
    <row r="1079" spans="2:28" s="145" customFormat="1" ht="48" customHeight="1" x14ac:dyDescent="0.25">
      <c r="B1079" s="105" t="s">
        <v>3023</v>
      </c>
      <c r="C1079" s="224" t="s">
        <v>2</v>
      </c>
      <c r="D1079" s="187" t="s">
        <v>2736</v>
      </c>
      <c r="E1079" s="187" t="s">
        <v>2737</v>
      </c>
      <c r="F1079" s="187" t="s">
        <v>2738</v>
      </c>
      <c r="G1079" s="373" t="s">
        <v>3031</v>
      </c>
      <c r="H1079" s="126" t="s">
        <v>95</v>
      </c>
      <c r="I1079" s="380">
        <v>0</v>
      </c>
      <c r="J1079" s="205" t="s">
        <v>3088</v>
      </c>
      <c r="K1079" s="293" t="s">
        <v>409</v>
      </c>
      <c r="L1079" s="381"/>
      <c r="M1079" s="187" t="s">
        <v>1117</v>
      </c>
      <c r="N1079" s="187" t="s">
        <v>1314</v>
      </c>
      <c r="O1079" s="242"/>
      <c r="P1079" s="302"/>
      <c r="Q1079" s="302"/>
      <c r="R1079" s="302">
        <v>89012100</v>
      </c>
      <c r="S1079" s="302">
        <v>105467100</v>
      </c>
      <c r="T1079" s="228">
        <v>111060300</v>
      </c>
      <c r="U1079" s="228"/>
      <c r="V1079" s="126"/>
      <c r="W1079" s="60">
        <f>SUM(R1079:U1079)</f>
        <v>305539500</v>
      </c>
      <c r="X1079" s="192">
        <f t="shared" si="247"/>
        <v>342204240.00000006</v>
      </c>
      <c r="Y1079" s="143"/>
      <c r="Z1079" s="86">
        <v>2016</v>
      </c>
      <c r="AA1079" s="376"/>
    </row>
    <row r="1080" spans="2:28" s="145" customFormat="1" ht="48" customHeight="1" x14ac:dyDescent="0.25">
      <c r="B1080" s="105" t="s">
        <v>3024</v>
      </c>
      <c r="C1080" s="224" t="s">
        <v>2</v>
      </c>
      <c r="D1080" s="187" t="s">
        <v>2736</v>
      </c>
      <c r="E1080" s="187" t="s">
        <v>2737</v>
      </c>
      <c r="F1080" s="187" t="s">
        <v>2738</v>
      </c>
      <c r="G1080" s="373" t="s">
        <v>3032</v>
      </c>
      <c r="H1080" s="126" t="s">
        <v>95</v>
      </c>
      <c r="I1080" s="380">
        <v>0</v>
      </c>
      <c r="J1080" s="205" t="s">
        <v>3088</v>
      </c>
      <c r="K1080" s="293" t="s">
        <v>509</v>
      </c>
      <c r="L1080" s="381"/>
      <c r="M1080" s="187" t="s">
        <v>1117</v>
      </c>
      <c r="N1080" s="187" t="s">
        <v>1314</v>
      </c>
      <c r="O1080" s="242"/>
      <c r="P1080" s="302"/>
      <c r="Q1080" s="302"/>
      <c r="R1080" s="302">
        <v>121713000</v>
      </c>
      <c r="S1080" s="302">
        <v>128424300</v>
      </c>
      <c r="T1080" s="228">
        <v>134239800</v>
      </c>
      <c r="U1080" s="228"/>
      <c r="V1080" s="126"/>
      <c r="W1080" s="60">
        <f>SUM(O1080:V1080)</f>
        <v>384377100</v>
      </c>
      <c r="X1080" s="192">
        <f t="shared" ref="X1080:X1081" si="250">W1080*1.12</f>
        <v>430502352.00000006</v>
      </c>
      <c r="Y1080" s="143"/>
      <c r="Z1080" s="86">
        <v>2016</v>
      </c>
      <c r="AA1080" s="376"/>
    </row>
    <row r="1081" spans="2:28" s="145" customFormat="1" ht="48" customHeight="1" x14ac:dyDescent="0.25">
      <c r="B1081" s="105" t="s">
        <v>3025</v>
      </c>
      <c r="C1081" s="224" t="s">
        <v>2</v>
      </c>
      <c r="D1081" s="187" t="s">
        <v>572</v>
      </c>
      <c r="E1081" s="187" t="s">
        <v>573</v>
      </c>
      <c r="F1081" s="187" t="s">
        <v>573</v>
      </c>
      <c r="G1081" s="373" t="s">
        <v>3033</v>
      </c>
      <c r="H1081" s="126" t="s">
        <v>95</v>
      </c>
      <c r="I1081" s="380">
        <v>0</v>
      </c>
      <c r="J1081" s="205" t="s">
        <v>1016</v>
      </c>
      <c r="K1081" s="293" t="s">
        <v>1865</v>
      </c>
      <c r="L1081" s="381"/>
      <c r="M1081" s="187" t="s">
        <v>1117</v>
      </c>
      <c r="N1081" s="187" t="s">
        <v>1314</v>
      </c>
      <c r="O1081" s="242"/>
      <c r="P1081" s="302"/>
      <c r="Q1081" s="302">
        <v>4800000</v>
      </c>
      <c r="R1081" s="302">
        <v>51956400</v>
      </c>
      <c r="S1081" s="302">
        <v>55182300</v>
      </c>
      <c r="T1081" s="228">
        <v>57942300</v>
      </c>
      <c r="U1081" s="228"/>
      <c r="V1081" s="126"/>
      <c r="W1081" s="60">
        <f>SUM(O1081:V1081)</f>
        <v>169881000</v>
      </c>
      <c r="X1081" s="192">
        <f t="shared" si="250"/>
        <v>190266720.00000003</v>
      </c>
      <c r="Y1081" s="143"/>
      <c r="Z1081" s="86">
        <v>2016</v>
      </c>
      <c r="AA1081" s="376"/>
    </row>
    <row r="1082" spans="2:28" s="145" customFormat="1" ht="48" customHeight="1" x14ac:dyDescent="0.25">
      <c r="B1082" s="105" t="s">
        <v>3026</v>
      </c>
      <c r="C1082" s="224" t="s">
        <v>2</v>
      </c>
      <c r="D1082" s="187" t="s">
        <v>2736</v>
      </c>
      <c r="E1082" s="187" t="s">
        <v>2737</v>
      </c>
      <c r="F1082" s="187" t="s">
        <v>2738</v>
      </c>
      <c r="G1082" s="373" t="s">
        <v>3034</v>
      </c>
      <c r="H1082" s="126" t="s">
        <v>95</v>
      </c>
      <c r="I1082" s="380">
        <v>0</v>
      </c>
      <c r="J1082" s="205" t="s">
        <v>3088</v>
      </c>
      <c r="K1082" s="293" t="s">
        <v>3039</v>
      </c>
      <c r="L1082" s="381"/>
      <c r="M1082" s="187" t="s">
        <v>1117</v>
      </c>
      <c r="N1082" s="187" t="s">
        <v>1314</v>
      </c>
      <c r="O1082" s="242"/>
      <c r="P1082" s="302"/>
      <c r="Q1082" s="302"/>
      <c r="R1082" s="302">
        <v>221842500</v>
      </c>
      <c r="S1082" s="302">
        <v>234211200</v>
      </c>
      <c r="T1082" s="228">
        <v>260203500</v>
      </c>
      <c r="U1082" s="228"/>
      <c r="V1082" s="126"/>
      <c r="W1082" s="60">
        <f>SUM(Q1082:U1082)</f>
        <v>716257200</v>
      </c>
      <c r="X1082" s="192">
        <f t="shared" ref="X1082:X1083" si="251">W1082*1.12</f>
        <v>802208064.00000012</v>
      </c>
      <c r="Y1082" s="143"/>
      <c r="Z1082" s="86">
        <v>2016</v>
      </c>
      <c r="AA1082" s="376"/>
    </row>
    <row r="1083" spans="2:28" s="145" customFormat="1" ht="48" customHeight="1" x14ac:dyDescent="0.25">
      <c r="B1083" s="105" t="s">
        <v>3027</v>
      </c>
      <c r="C1083" s="224" t="s">
        <v>2</v>
      </c>
      <c r="D1083" s="187" t="s">
        <v>2736</v>
      </c>
      <c r="E1083" s="187" t="s">
        <v>2737</v>
      </c>
      <c r="F1083" s="187" t="s">
        <v>2738</v>
      </c>
      <c r="G1083" s="187" t="s">
        <v>3035</v>
      </c>
      <c r="H1083" s="126" t="s">
        <v>95</v>
      </c>
      <c r="I1083" s="380">
        <v>0</v>
      </c>
      <c r="J1083" s="205" t="s">
        <v>3088</v>
      </c>
      <c r="K1083" s="238" t="s">
        <v>3040</v>
      </c>
      <c r="L1083" s="56"/>
      <c r="M1083" s="187" t="s">
        <v>1117</v>
      </c>
      <c r="N1083" s="56" t="s">
        <v>1314</v>
      </c>
      <c r="O1083" s="317"/>
      <c r="P1083" s="302"/>
      <c r="Q1083" s="302"/>
      <c r="R1083" s="302">
        <v>32378700</v>
      </c>
      <c r="S1083" s="302">
        <v>34610100</v>
      </c>
      <c r="T1083" s="302">
        <v>36332400</v>
      </c>
      <c r="U1083" s="302"/>
      <c r="V1083" s="302"/>
      <c r="W1083" s="60">
        <f>SUM(Q1083:U1083)</f>
        <v>103321200</v>
      </c>
      <c r="X1083" s="192">
        <f t="shared" si="251"/>
        <v>115719744.00000001</v>
      </c>
      <c r="Y1083" s="143"/>
      <c r="Z1083" s="86">
        <v>2016</v>
      </c>
      <c r="AA1083" s="362"/>
    </row>
    <row r="1084" spans="2:28" s="145" customFormat="1" ht="48" customHeight="1" x14ac:dyDescent="0.25">
      <c r="B1084" s="105" t="s">
        <v>3028</v>
      </c>
      <c r="C1084" s="224" t="s">
        <v>2</v>
      </c>
      <c r="D1084" s="187" t="s">
        <v>2736</v>
      </c>
      <c r="E1084" s="187" t="s">
        <v>2737</v>
      </c>
      <c r="F1084" s="187" t="s">
        <v>2738</v>
      </c>
      <c r="G1084" s="187" t="s">
        <v>3036</v>
      </c>
      <c r="H1084" s="126" t="s">
        <v>95</v>
      </c>
      <c r="I1084" s="380">
        <v>0</v>
      </c>
      <c r="J1084" s="205" t="s">
        <v>3088</v>
      </c>
      <c r="K1084" s="238" t="s">
        <v>1327</v>
      </c>
      <c r="L1084" s="56"/>
      <c r="M1084" s="187" t="s">
        <v>1117</v>
      </c>
      <c r="N1084" s="56" t="s">
        <v>1314</v>
      </c>
      <c r="O1084" s="317"/>
      <c r="P1084" s="302"/>
      <c r="Q1084" s="302"/>
      <c r="R1084" s="302">
        <v>76692600</v>
      </c>
      <c r="S1084" s="302">
        <v>81454500</v>
      </c>
      <c r="T1084" s="302">
        <v>85838700</v>
      </c>
      <c r="U1084" s="302"/>
      <c r="V1084" s="302"/>
      <c r="W1084" s="60">
        <f>SUM(Q1084:U1084)</f>
        <v>243985800</v>
      </c>
      <c r="X1084" s="192">
        <f t="shared" ref="X1084" si="252">W1084*1.12</f>
        <v>273264096</v>
      </c>
      <c r="Y1084" s="143"/>
      <c r="Z1084" s="86">
        <v>2016</v>
      </c>
      <c r="AA1084" s="362"/>
    </row>
    <row r="1085" spans="2:28" s="145" customFormat="1" ht="48" customHeight="1" x14ac:dyDescent="0.25">
      <c r="B1085" s="105" t="s">
        <v>3029</v>
      </c>
      <c r="C1085" s="224" t="s">
        <v>2</v>
      </c>
      <c r="D1085" s="187" t="s">
        <v>2736</v>
      </c>
      <c r="E1085" s="187" t="s">
        <v>2737</v>
      </c>
      <c r="F1085" s="187" t="s">
        <v>2738</v>
      </c>
      <c r="G1085" s="187" t="s">
        <v>3037</v>
      </c>
      <c r="H1085" s="126" t="s">
        <v>95</v>
      </c>
      <c r="I1085" s="380">
        <v>0</v>
      </c>
      <c r="J1085" s="205" t="s">
        <v>3088</v>
      </c>
      <c r="K1085" s="238" t="s">
        <v>3041</v>
      </c>
      <c r="L1085" s="56"/>
      <c r="M1085" s="187" t="s">
        <v>1117</v>
      </c>
      <c r="N1085" s="56" t="s">
        <v>1314</v>
      </c>
      <c r="O1085" s="317"/>
      <c r="P1085" s="302"/>
      <c r="Q1085" s="302"/>
      <c r="R1085" s="302">
        <v>431272200</v>
      </c>
      <c r="S1085" s="302">
        <v>454742100</v>
      </c>
      <c r="T1085" s="302">
        <v>484328700</v>
      </c>
      <c r="U1085" s="302"/>
      <c r="V1085" s="302"/>
      <c r="W1085" s="60">
        <f>SUM(Q1085:U1085)</f>
        <v>1370343000</v>
      </c>
      <c r="X1085" s="192">
        <f t="shared" ref="X1085:X1091" si="253">W1085*1.12</f>
        <v>1534784160.0000002</v>
      </c>
      <c r="Y1085" s="143"/>
      <c r="Z1085" s="86">
        <v>2016</v>
      </c>
      <c r="AA1085" s="362"/>
    </row>
    <row r="1086" spans="2:28" s="145" customFormat="1" ht="48" customHeight="1" x14ac:dyDescent="0.25">
      <c r="B1086" s="105" t="s">
        <v>3030</v>
      </c>
      <c r="C1086" s="224" t="s">
        <v>2</v>
      </c>
      <c r="D1086" s="187" t="s">
        <v>2736</v>
      </c>
      <c r="E1086" s="187" t="s">
        <v>2737</v>
      </c>
      <c r="F1086" s="187" t="s">
        <v>2738</v>
      </c>
      <c r="G1086" s="187" t="s">
        <v>3038</v>
      </c>
      <c r="H1086" s="126" t="s">
        <v>95</v>
      </c>
      <c r="I1086" s="380">
        <v>0</v>
      </c>
      <c r="J1086" s="205" t="s">
        <v>3088</v>
      </c>
      <c r="K1086" s="238" t="s">
        <v>3042</v>
      </c>
      <c r="L1086" s="56"/>
      <c r="M1086" s="187" t="s">
        <v>1117</v>
      </c>
      <c r="N1086" s="56" t="s">
        <v>1314</v>
      </c>
      <c r="O1086" s="317"/>
      <c r="P1086" s="302"/>
      <c r="Q1086" s="302"/>
      <c r="R1086" s="302">
        <v>119078400</v>
      </c>
      <c r="S1086" s="302">
        <v>126420600</v>
      </c>
      <c r="T1086" s="302">
        <v>142610100</v>
      </c>
      <c r="U1086" s="302"/>
      <c r="V1086" s="302"/>
      <c r="W1086" s="60">
        <f>SUM(Q1086:U1086)</f>
        <v>388109100</v>
      </c>
      <c r="X1086" s="192">
        <f t="shared" si="253"/>
        <v>434682192.00000006</v>
      </c>
      <c r="Y1086" s="143"/>
      <c r="Z1086" s="86">
        <v>2016</v>
      </c>
      <c r="AA1086" s="362"/>
    </row>
    <row r="1087" spans="2:28" s="145" customFormat="1" ht="48" customHeight="1" x14ac:dyDescent="0.25">
      <c r="B1087" s="105" t="s">
        <v>3043</v>
      </c>
      <c r="C1087" s="224" t="s">
        <v>2</v>
      </c>
      <c r="D1087" s="187" t="s">
        <v>741</v>
      </c>
      <c r="E1087" s="187" t="s">
        <v>742</v>
      </c>
      <c r="F1087" s="187" t="s">
        <v>742</v>
      </c>
      <c r="G1087" s="187" t="s">
        <v>3044</v>
      </c>
      <c r="H1087" s="126" t="s">
        <v>95</v>
      </c>
      <c r="I1087" s="380">
        <v>0</v>
      </c>
      <c r="J1087" s="205" t="s">
        <v>1017</v>
      </c>
      <c r="K1087" s="238" t="s">
        <v>3045</v>
      </c>
      <c r="L1087" s="56"/>
      <c r="M1087" s="187" t="s">
        <v>2588</v>
      </c>
      <c r="N1087" s="56" t="s">
        <v>1314</v>
      </c>
      <c r="O1087" s="317"/>
      <c r="P1087" s="302"/>
      <c r="Q1087" s="302">
        <v>1000000</v>
      </c>
      <c r="R1087" s="302">
        <v>6000000</v>
      </c>
      <c r="S1087" s="302">
        <v>6000000</v>
      </c>
      <c r="T1087" s="302">
        <v>6000000</v>
      </c>
      <c r="U1087" s="302">
        <v>6000000</v>
      </c>
      <c r="V1087" s="302"/>
      <c r="W1087" s="60">
        <v>30000000</v>
      </c>
      <c r="X1087" s="192">
        <f t="shared" si="253"/>
        <v>33600000</v>
      </c>
      <c r="Y1087" s="143"/>
      <c r="Z1087" s="86">
        <v>2015</v>
      </c>
      <c r="AA1087" s="362"/>
    </row>
    <row r="1088" spans="2:28" s="145" customFormat="1" ht="48" customHeight="1" x14ac:dyDescent="0.25">
      <c r="B1088" s="105" t="s">
        <v>3047</v>
      </c>
      <c r="C1088" s="224" t="s">
        <v>2</v>
      </c>
      <c r="D1088" s="187" t="s">
        <v>2715</v>
      </c>
      <c r="E1088" s="187" t="s">
        <v>2716</v>
      </c>
      <c r="F1088" s="187" t="s">
        <v>2716</v>
      </c>
      <c r="G1088" s="187" t="s">
        <v>3049</v>
      </c>
      <c r="H1088" s="126" t="s">
        <v>3</v>
      </c>
      <c r="I1088" s="380">
        <v>100</v>
      </c>
      <c r="J1088" s="205" t="s">
        <v>1016</v>
      </c>
      <c r="K1088" s="238" t="s">
        <v>3051</v>
      </c>
      <c r="L1088" s="56"/>
      <c r="M1088" s="187" t="s">
        <v>1117</v>
      </c>
      <c r="N1088" s="56" t="s">
        <v>1314</v>
      </c>
      <c r="O1088" s="317"/>
      <c r="P1088" s="302"/>
      <c r="Q1088" s="302"/>
      <c r="R1088" s="302">
        <v>0</v>
      </c>
      <c r="S1088" s="302">
        <v>0</v>
      </c>
      <c r="T1088" s="302">
        <v>0</v>
      </c>
      <c r="U1088" s="302"/>
      <c r="V1088" s="302"/>
      <c r="W1088" s="60">
        <v>0</v>
      </c>
      <c r="X1088" s="192">
        <f t="shared" ref="X1088" si="254">W1088*1.12</f>
        <v>0</v>
      </c>
      <c r="Z1088" s="86">
        <v>2016</v>
      </c>
      <c r="AA1088" s="187" t="s">
        <v>3206</v>
      </c>
    </row>
    <row r="1089" spans="1:32" s="145" customFormat="1" ht="48" customHeight="1" x14ac:dyDescent="0.25">
      <c r="B1089" s="105" t="s">
        <v>3204</v>
      </c>
      <c r="C1089" s="224" t="s">
        <v>2</v>
      </c>
      <c r="D1089" s="187" t="s">
        <v>2715</v>
      </c>
      <c r="E1089" s="187" t="s">
        <v>2716</v>
      </c>
      <c r="F1089" s="187" t="s">
        <v>2716</v>
      </c>
      <c r="G1089" s="187" t="s">
        <v>3049</v>
      </c>
      <c r="H1089" s="126" t="s">
        <v>3</v>
      </c>
      <c r="I1089" s="380">
        <v>100</v>
      </c>
      <c r="J1089" s="205" t="s">
        <v>1016</v>
      </c>
      <c r="K1089" s="238" t="s">
        <v>3051</v>
      </c>
      <c r="L1089" s="56"/>
      <c r="M1089" s="187" t="s">
        <v>1117</v>
      </c>
      <c r="N1089" s="56" t="s">
        <v>1314</v>
      </c>
      <c r="O1089" s="317"/>
      <c r="P1089" s="302"/>
      <c r="Q1089" s="302"/>
      <c r="R1089" s="302">
        <v>0</v>
      </c>
      <c r="S1089" s="302">
        <v>0</v>
      </c>
      <c r="T1089" s="302">
        <v>0</v>
      </c>
      <c r="U1089" s="302"/>
      <c r="V1089" s="302"/>
      <c r="W1089" s="60">
        <v>0</v>
      </c>
      <c r="X1089" s="192">
        <f t="shared" si="253"/>
        <v>0</v>
      </c>
      <c r="Y1089" s="126"/>
      <c r="Z1089" s="86">
        <v>2016</v>
      </c>
      <c r="AA1089" s="362" t="s">
        <v>3312</v>
      </c>
    </row>
    <row r="1090" spans="1:32" s="145" customFormat="1" ht="48" customHeight="1" x14ac:dyDescent="0.25">
      <c r="B1090" s="105" t="s">
        <v>3048</v>
      </c>
      <c r="C1090" s="224" t="s">
        <v>2</v>
      </c>
      <c r="D1090" s="187" t="s">
        <v>2715</v>
      </c>
      <c r="E1090" s="187" t="s">
        <v>2716</v>
      </c>
      <c r="F1090" s="187" t="s">
        <v>2716</v>
      </c>
      <c r="G1090" s="187" t="s">
        <v>3050</v>
      </c>
      <c r="H1090" s="126" t="s">
        <v>3</v>
      </c>
      <c r="I1090" s="380">
        <v>100</v>
      </c>
      <c r="J1090" s="205" t="s">
        <v>1016</v>
      </c>
      <c r="K1090" s="238" t="s">
        <v>3051</v>
      </c>
      <c r="L1090" s="56"/>
      <c r="M1090" s="187" t="s">
        <v>1117</v>
      </c>
      <c r="N1090" s="56" t="s">
        <v>1314</v>
      </c>
      <c r="O1090" s="317"/>
      <c r="P1090" s="302"/>
      <c r="Q1090" s="302"/>
      <c r="R1090" s="302">
        <v>0</v>
      </c>
      <c r="S1090" s="302">
        <v>0</v>
      </c>
      <c r="T1090" s="302">
        <v>0</v>
      </c>
      <c r="U1090" s="302"/>
      <c r="V1090" s="302"/>
      <c r="W1090" s="60">
        <v>0</v>
      </c>
      <c r="X1090" s="192">
        <f t="shared" ref="X1090" si="255">W1090*1.12</f>
        <v>0</v>
      </c>
      <c r="Y1090" s="187"/>
      <c r="Z1090" s="86">
        <v>2016</v>
      </c>
      <c r="AA1090" s="187" t="s">
        <v>3207</v>
      </c>
    </row>
    <row r="1091" spans="1:32" s="145" customFormat="1" ht="48" customHeight="1" x14ac:dyDescent="0.25">
      <c r="B1091" s="105" t="s">
        <v>3205</v>
      </c>
      <c r="C1091" s="224" t="s">
        <v>2</v>
      </c>
      <c r="D1091" s="187" t="s">
        <v>2715</v>
      </c>
      <c r="E1091" s="187" t="s">
        <v>2716</v>
      </c>
      <c r="F1091" s="187" t="s">
        <v>2716</v>
      </c>
      <c r="G1091" s="187" t="s">
        <v>3050</v>
      </c>
      <c r="H1091" s="126" t="s">
        <v>3</v>
      </c>
      <c r="I1091" s="380">
        <v>100</v>
      </c>
      <c r="J1091" s="205" t="s">
        <v>1016</v>
      </c>
      <c r="K1091" s="238" t="s">
        <v>3051</v>
      </c>
      <c r="L1091" s="56"/>
      <c r="M1091" s="187" t="s">
        <v>1117</v>
      </c>
      <c r="N1091" s="56" t="s">
        <v>1314</v>
      </c>
      <c r="O1091" s="317"/>
      <c r="P1091" s="302"/>
      <c r="Q1091" s="302"/>
      <c r="R1091" s="302">
        <v>0</v>
      </c>
      <c r="S1091" s="302">
        <v>0</v>
      </c>
      <c r="T1091" s="302">
        <v>0</v>
      </c>
      <c r="U1091" s="302"/>
      <c r="V1091" s="302"/>
      <c r="W1091" s="60">
        <v>0</v>
      </c>
      <c r="X1091" s="192">
        <f t="shared" si="253"/>
        <v>0</v>
      </c>
      <c r="Y1091" s="143"/>
      <c r="Z1091" s="86">
        <v>2016</v>
      </c>
      <c r="AA1091" s="362" t="s">
        <v>3312</v>
      </c>
    </row>
    <row r="1092" spans="1:32" s="145" customFormat="1" ht="48" customHeight="1" x14ac:dyDescent="0.25">
      <c r="B1092" s="105" t="s">
        <v>3054</v>
      </c>
      <c r="C1092" s="224" t="s">
        <v>2</v>
      </c>
      <c r="D1092" s="187" t="s">
        <v>3055</v>
      </c>
      <c r="E1092" s="187" t="s">
        <v>3056</v>
      </c>
      <c r="F1092" s="187" t="s">
        <v>3056</v>
      </c>
      <c r="G1092" s="187" t="s">
        <v>3057</v>
      </c>
      <c r="H1092" s="126" t="s">
        <v>95</v>
      </c>
      <c r="I1092" s="380">
        <v>0</v>
      </c>
      <c r="J1092" s="205" t="s">
        <v>1016</v>
      </c>
      <c r="K1092" s="238" t="s">
        <v>1834</v>
      </c>
      <c r="L1092" s="56"/>
      <c r="M1092" s="187" t="s">
        <v>331</v>
      </c>
      <c r="N1092" s="56" t="s">
        <v>1314</v>
      </c>
      <c r="O1092" s="317"/>
      <c r="P1092" s="302"/>
      <c r="Q1092" s="302"/>
      <c r="R1092" s="302">
        <v>1538500</v>
      </c>
      <c r="S1092" s="302">
        <v>307700</v>
      </c>
      <c r="T1092" s="302"/>
      <c r="U1092" s="302"/>
      <c r="V1092" s="302"/>
      <c r="W1092" s="60">
        <f>SUM(R1092:S1092)</f>
        <v>1846200</v>
      </c>
      <c r="X1092" s="192">
        <f t="shared" ref="X1092" si="256">W1092*1.12</f>
        <v>2067744.0000000002</v>
      </c>
      <c r="Y1092" s="143"/>
      <c r="Z1092" s="86">
        <v>2016</v>
      </c>
      <c r="AA1092" s="362"/>
    </row>
    <row r="1093" spans="1:32" s="145" customFormat="1" ht="48" customHeight="1" x14ac:dyDescent="0.25">
      <c r="B1093" s="105" t="s">
        <v>3058</v>
      </c>
      <c r="C1093" s="224" t="s">
        <v>2</v>
      </c>
      <c r="D1093" s="187" t="s">
        <v>3008</v>
      </c>
      <c r="E1093" s="187" t="s">
        <v>430</v>
      </c>
      <c r="F1093" s="187" t="s">
        <v>430</v>
      </c>
      <c r="G1093" s="187" t="s">
        <v>3059</v>
      </c>
      <c r="H1093" s="126" t="s">
        <v>95</v>
      </c>
      <c r="I1093" s="380">
        <v>0</v>
      </c>
      <c r="J1093" s="205" t="s">
        <v>1016</v>
      </c>
      <c r="K1093" s="238" t="s">
        <v>3060</v>
      </c>
      <c r="L1093" s="56"/>
      <c r="M1093" s="187" t="s">
        <v>1117</v>
      </c>
      <c r="N1093" s="56" t="s">
        <v>1314</v>
      </c>
      <c r="O1093" s="317"/>
      <c r="P1093" s="302"/>
      <c r="Q1093" s="302"/>
      <c r="R1093" s="302">
        <v>71766613</v>
      </c>
      <c r="S1093" s="302">
        <v>71766613</v>
      </c>
      <c r="T1093" s="302"/>
      <c r="U1093" s="302"/>
      <c r="V1093" s="302"/>
      <c r="W1093" s="60">
        <f>SUM(R1093:S1093)</f>
        <v>143533226</v>
      </c>
      <c r="X1093" s="192">
        <f t="shared" ref="X1093" si="257">W1093*1.12</f>
        <v>160757213.12</v>
      </c>
      <c r="Y1093" s="143"/>
      <c r="Z1093" s="86">
        <v>2016</v>
      </c>
      <c r="AA1093" s="362"/>
    </row>
    <row r="1094" spans="1:32" s="145" customFormat="1" ht="48" customHeight="1" x14ac:dyDescent="0.25">
      <c r="B1094" s="105" t="s">
        <v>3063</v>
      </c>
      <c r="C1094" s="224" t="s">
        <v>2</v>
      </c>
      <c r="D1094" s="187" t="s">
        <v>3064</v>
      </c>
      <c r="E1094" s="187" t="s">
        <v>3065</v>
      </c>
      <c r="F1094" s="187" t="s">
        <v>3065</v>
      </c>
      <c r="G1094" s="187" t="s">
        <v>3270</v>
      </c>
      <c r="H1094" s="126" t="s">
        <v>3</v>
      </c>
      <c r="I1094" s="380">
        <v>0</v>
      </c>
      <c r="J1094" s="205" t="s">
        <v>3271</v>
      </c>
      <c r="K1094" s="238" t="s">
        <v>1085</v>
      </c>
      <c r="L1094" s="56"/>
      <c r="M1094" s="187" t="s">
        <v>2588</v>
      </c>
      <c r="N1094" s="56" t="s">
        <v>1314</v>
      </c>
      <c r="O1094" s="317"/>
      <c r="P1094" s="302"/>
      <c r="Q1094" s="302"/>
      <c r="R1094" s="302">
        <v>0</v>
      </c>
      <c r="S1094" s="302">
        <v>0</v>
      </c>
      <c r="T1094" s="302">
        <v>0</v>
      </c>
      <c r="U1094" s="302">
        <v>0</v>
      </c>
      <c r="V1094" s="302"/>
      <c r="W1094" s="60">
        <v>0</v>
      </c>
      <c r="X1094" s="192">
        <f t="shared" ref="X1094" si="258">W1094*1.12</f>
        <v>0</v>
      </c>
      <c r="Y1094" s="143"/>
      <c r="Z1094" s="86">
        <v>2016</v>
      </c>
      <c r="AA1094" s="362" t="s">
        <v>3313</v>
      </c>
    </row>
    <row r="1095" spans="1:32" s="145" customFormat="1" ht="48" customHeight="1" x14ac:dyDescent="0.25">
      <c r="B1095" s="105" t="s">
        <v>3314</v>
      </c>
      <c r="C1095" s="224" t="s">
        <v>2</v>
      </c>
      <c r="D1095" s="187" t="s">
        <v>3064</v>
      </c>
      <c r="E1095" s="187" t="s">
        <v>3065</v>
      </c>
      <c r="F1095" s="187" t="s">
        <v>3065</v>
      </c>
      <c r="G1095" s="187" t="s">
        <v>3315</v>
      </c>
      <c r="H1095" s="126" t="s">
        <v>3</v>
      </c>
      <c r="I1095" s="380">
        <v>0</v>
      </c>
      <c r="J1095" s="205" t="s">
        <v>3316</v>
      </c>
      <c r="K1095" s="238" t="s">
        <v>1085</v>
      </c>
      <c r="L1095" s="56"/>
      <c r="M1095" s="187" t="s">
        <v>2588</v>
      </c>
      <c r="N1095" s="56" t="s">
        <v>1314</v>
      </c>
      <c r="O1095" s="317"/>
      <c r="P1095" s="302"/>
      <c r="Q1095" s="302"/>
      <c r="R1095" s="302">
        <v>0</v>
      </c>
      <c r="S1095" s="302">
        <v>0</v>
      </c>
      <c r="T1095" s="302">
        <v>0</v>
      </c>
      <c r="U1095" s="302">
        <v>0</v>
      </c>
      <c r="V1095" s="302"/>
      <c r="W1095" s="60">
        <v>0</v>
      </c>
      <c r="X1095" s="192">
        <f t="shared" ref="X1095" si="259">W1095*1.12</f>
        <v>0</v>
      </c>
      <c r="Y1095" s="143"/>
      <c r="Z1095" s="86">
        <v>2016</v>
      </c>
      <c r="AA1095" s="362" t="s">
        <v>3318</v>
      </c>
    </row>
    <row r="1096" spans="1:32" s="145" customFormat="1" ht="48" customHeight="1" x14ac:dyDescent="0.25">
      <c r="B1096" s="105" t="s">
        <v>3317</v>
      </c>
      <c r="C1096" s="224" t="s">
        <v>2</v>
      </c>
      <c r="D1096" s="187" t="s">
        <v>3064</v>
      </c>
      <c r="E1096" s="187" t="s">
        <v>3065</v>
      </c>
      <c r="F1096" s="187" t="s">
        <v>3065</v>
      </c>
      <c r="G1096" s="187" t="s">
        <v>3270</v>
      </c>
      <c r="H1096" s="126" t="s">
        <v>3</v>
      </c>
      <c r="I1096" s="380">
        <v>0</v>
      </c>
      <c r="J1096" s="205" t="s">
        <v>3316</v>
      </c>
      <c r="K1096" s="238" t="s">
        <v>1085</v>
      </c>
      <c r="L1096" s="56"/>
      <c r="M1096" s="187" t="s">
        <v>2588</v>
      </c>
      <c r="N1096" s="56" t="s">
        <v>1314</v>
      </c>
      <c r="O1096" s="317"/>
      <c r="P1096" s="302"/>
      <c r="Q1096" s="302"/>
      <c r="R1096" s="302">
        <v>1322425000</v>
      </c>
      <c r="S1096" s="302">
        <v>1742416445</v>
      </c>
      <c r="T1096" s="302">
        <v>1855881720</v>
      </c>
      <c r="U1096" s="302">
        <v>1975651370</v>
      </c>
      <c r="V1096" s="302"/>
      <c r="W1096" s="60">
        <v>8939430110</v>
      </c>
      <c r="X1096" s="192">
        <f t="shared" ref="X1096" si="260">W1096*1.12</f>
        <v>10012161723.200001</v>
      </c>
      <c r="Y1096" s="143"/>
      <c r="Z1096" s="86">
        <v>2016</v>
      </c>
      <c r="AA1096" s="362"/>
    </row>
    <row r="1097" spans="1:32" s="145" customFormat="1" ht="54.75" customHeight="1" x14ac:dyDescent="0.25">
      <c r="A1097" s="417"/>
      <c r="B1097" s="56" t="s">
        <v>3066</v>
      </c>
      <c r="C1097" s="418" t="s">
        <v>2</v>
      </c>
      <c r="D1097" s="418" t="s">
        <v>3067</v>
      </c>
      <c r="E1097" s="418" t="s">
        <v>532</v>
      </c>
      <c r="F1097" s="418" t="s">
        <v>980</v>
      </c>
      <c r="G1097" s="418" t="s">
        <v>3068</v>
      </c>
      <c r="H1097" s="419" t="s">
        <v>95</v>
      </c>
      <c r="I1097" s="420">
        <v>100</v>
      </c>
      <c r="J1097" s="205" t="s">
        <v>1016</v>
      </c>
      <c r="K1097" s="419" t="s">
        <v>1085</v>
      </c>
      <c r="L1097" s="418"/>
      <c r="M1097" s="419" t="s">
        <v>3069</v>
      </c>
      <c r="N1097" s="420" t="s">
        <v>1314</v>
      </c>
      <c r="O1097" s="421"/>
      <c r="P1097" s="421"/>
      <c r="Q1097" s="422"/>
      <c r="R1097" s="422">
        <v>1504929.6</v>
      </c>
      <c r="S1097" s="422">
        <v>1504929.6</v>
      </c>
      <c r="T1097" s="423">
        <v>1504929.6</v>
      </c>
      <c r="U1097" s="424"/>
      <c r="V1097" s="423"/>
      <c r="W1097" s="422">
        <f t="shared" ref="W1097:W1102" si="261">SUM(Q1097:U1097)</f>
        <v>4514788.8000000007</v>
      </c>
      <c r="X1097" s="425">
        <f t="shared" ref="X1097:X1102" si="262">W1097*1.12</f>
        <v>5056563.4560000012</v>
      </c>
      <c r="Y1097" s="418"/>
      <c r="Z1097" s="420">
        <v>2016</v>
      </c>
      <c r="AA1097" s="426"/>
      <c r="AB1097" s="428"/>
      <c r="AC1097" s="429"/>
      <c r="AD1097" s="430"/>
      <c r="AE1097" s="431"/>
      <c r="AF1097" s="427"/>
    </row>
    <row r="1098" spans="1:32" s="145" customFormat="1" ht="54.75" customHeight="1" x14ac:dyDescent="0.25">
      <c r="A1098" s="417"/>
      <c r="B1098" s="56" t="s">
        <v>3070</v>
      </c>
      <c r="C1098" s="418" t="s">
        <v>2</v>
      </c>
      <c r="D1098" s="418" t="s">
        <v>3067</v>
      </c>
      <c r="E1098" s="418" t="s">
        <v>532</v>
      </c>
      <c r="F1098" s="418" t="s">
        <v>980</v>
      </c>
      <c r="G1098" s="418" t="s">
        <v>3071</v>
      </c>
      <c r="H1098" s="419" t="s">
        <v>95</v>
      </c>
      <c r="I1098" s="420">
        <v>100</v>
      </c>
      <c r="J1098" s="205" t="s">
        <v>1016</v>
      </c>
      <c r="K1098" s="419" t="s">
        <v>1085</v>
      </c>
      <c r="L1098" s="418"/>
      <c r="M1098" s="419" t="s">
        <v>3069</v>
      </c>
      <c r="N1098" s="420" t="s">
        <v>1314</v>
      </c>
      <c r="O1098" s="421"/>
      <c r="P1098" s="421"/>
      <c r="Q1098" s="422"/>
      <c r="R1098" s="422">
        <v>1200000</v>
      </c>
      <c r="S1098" s="422">
        <v>1200000</v>
      </c>
      <c r="T1098" s="423">
        <v>1200000</v>
      </c>
      <c r="U1098" s="424"/>
      <c r="V1098" s="423"/>
      <c r="W1098" s="422">
        <f t="shared" si="261"/>
        <v>3600000</v>
      </c>
      <c r="X1098" s="425">
        <f t="shared" si="262"/>
        <v>4032000.0000000005</v>
      </c>
      <c r="Y1098" s="418"/>
      <c r="Z1098" s="420">
        <v>2016</v>
      </c>
      <c r="AA1098" s="426"/>
      <c r="AB1098" s="432"/>
      <c r="AC1098" s="429"/>
      <c r="AD1098" s="430"/>
      <c r="AE1098" s="431"/>
      <c r="AF1098" s="427"/>
    </row>
    <row r="1099" spans="1:32" s="145" customFormat="1" ht="54.75" customHeight="1" x14ac:dyDescent="0.25">
      <c r="A1099" s="417"/>
      <c r="B1099" s="105" t="s">
        <v>3078</v>
      </c>
      <c r="C1099" s="418" t="s">
        <v>2</v>
      </c>
      <c r="D1099" s="418" t="s">
        <v>3079</v>
      </c>
      <c r="E1099" s="418" t="s">
        <v>3080</v>
      </c>
      <c r="F1099" s="418" t="s">
        <v>3080</v>
      </c>
      <c r="G1099" s="418" t="s">
        <v>3081</v>
      </c>
      <c r="H1099" s="419" t="s">
        <v>95</v>
      </c>
      <c r="I1099" s="420">
        <v>0</v>
      </c>
      <c r="J1099" s="205" t="s">
        <v>1016</v>
      </c>
      <c r="K1099" s="419" t="s">
        <v>1085</v>
      </c>
      <c r="L1099" s="418"/>
      <c r="M1099" s="419" t="s">
        <v>3082</v>
      </c>
      <c r="N1099" s="420" t="s">
        <v>1314</v>
      </c>
      <c r="O1099" s="421"/>
      <c r="P1099" s="421"/>
      <c r="Q1099" s="422"/>
      <c r="R1099" s="422">
        <v>6666667</v>
      </c>
      <c r="S1099" s="422">
        <v>6666667</v>
      </c>
      <c r="T1099" s="423">
        <v>6666667</v>
      </c>
      <c r="U1099" s="424"/>
      <c r="V1099" s="423"/>
      <c r="W1099" s="422">
        <f t="shared" si="261"/>
        <v>20000001</v>
      </c>
      <c r="X1099" s="425">
        <f t="shared" si="262"/>
        <v>22400001.120000001</v>
      </c>
      <c r="Y1099" s="418"/>
      <c r="Z1099" s="420">
        <v>2016</v>
      </c>
      <c r="AA1099" s="426"/>
      <c r="AB1099" s="432"/>
      <c r="AC1099" s="429"/>
      <c r="AD1099" s="430"/>
      <c r="AE1099" s="431"/>
      <c r="AF1099" s="427"/>
    </row>
    <row r="1100" spans="1:32" s="145" customFormat="1" ht="54.75" customHeight="1" x14ac:dyDescent="0.25">
      <c r="A1100" s="417"/>
      <c r="B1100" s="56" t="s">
        <v>3083</v>
      </c>
      <c r="C1100" s="418" t="s">
        <v>2</v>
      </c>
      <c r="D1100" s="418" t="s">
        <v>3079</v>
      </c>
      <c r="E1100" s="418" t="s">
        <v>3080</v>
      </c>
      <c r="F1100" s="418" t="s">
        <v>3080</v>
      </c>
      <c r="G1100" s="418" t="s">
        <v>3084</v>
      </c>
      <c r="H1100" s="419" t="s">
        <v>95</v>
      </c>
      <c r="I1100" s="420">
        <v>0</v>
      </c>
      <c r="J1100" s="205" t="s">
        <v>3088</v>
      </c>
      <c r="K1100" s="419" t="s">
        <v>1085</v>
      </c>
      <c r="L1100" s="418"/>
      <c r="M1100" s="419" t="s">
        <v>495</v>
      </c>
      <c r="N1100" s="420" t="s">
        <v>1314</v>
      </c>
      <c r="O1100" s="421"/>
      <c r="P1100" s="421"/>
      <c r="Q1100" s="422"/>
      <c r="R1100" s="422">
        <v>61666667</v>
      </c>
      <c r="S1100" s="422">
        <v>61666667</v>
      </c>
      <c r="T1100" s="423">
        <v>61666667</v>
      </c>
      <c r="U1100" s="424"/>
      <c r="V1100" s="423"/>
      <c r="W1100" s="422">
        <f>SUM(Q1100:U1100)</f>
        <v>185000001</v>
      </c>
      <c r="X1100" s="425">
        <f>W1100*1.12</f>
        <v>207200001.12000003</v>
      </c>
      <c r="Y1100" s="418"/>
      <c r="Z1100" s="420">
        <v>2016</v>
      </c>
      <c r="AA1100" s="426"/>
      <c r="AB1100" s="432"/>
      <c r="AC1100" s="429"/>
      <c r="AD1100" s="430"/>
      <c r="AE1100" s="431"/>
      <c r="AF1100" s="427"/>
    </row>
    <row r="1101" spans="1:32" s="145" customFormat="1" ht="54.75" customHeight="1" x14ac:dyDescent="0.25">
      <c r="A1101" s="417"/>
      <c r="B1101" s="56" t="s">
        <v>3089</v>
      </c>
      <c r="C1101" s="418" t="s">
        <v>2</v>
      </c>
      <c r="D1101" s="418" t="s">
        <v>3091</v>
      </c>
      <c r="E1101" s="418" t="s">
        <v>3092</v>
      </c>
      <c r="F1101" s="418" t="s">
        <v>3092</v>
      </c>
      <c r="G1101" s="418" t="s">
        <v>3093</v>
      </c>
      <c r="H1101" s="419" t="s">
        <v>95</v>
      </c>
      <c r="I1101" s="420">
        <v>0</v>
      </c>
      <c r="J1101" s="205" t="s">
        <v>1016</v>
      </c>
      <c r="K1101" s="419" t="s">
        <v>3095</v>
      </c>
      <c r="L1101" s="418"/>
      <c r="M1101" s="419" t="s">
        <v>1117</v>
      </c>
      <c r="N1101" s="420" t="s">
        <v>1314</v>
      </c>
      <c r="O1101" s="421"/>
      <c r="P1101" s="421"/>
      <c r="Q1101" s="422"/>
      <c r="R1101" s="422">
        <v>1123395403.2</v>
      </c>
      <c r="S1101" s="422">
        <v>1123395403.2</v>
      </c>
      <c r="T1101" s="423">
        <v>1123395403.2</v>
      </c>
      <c r="U1101" s="424"/>
      <c r="V1101" s="423"/>
      <c r="W1101" s="422">
        <f t="shared" si="261"/>
        <v>3370186209.6000004</v>
      </c>
      <c r="X1101" s="425">
        <f t="shared" si="262"/>
        <v>3774608554.7520008</v>
      </c>
      <c r="Y1101" s="418"/>
      <c r="Z1101" s="420">
        <v>2016</v>
      </c>
      <c r="AA1101" s="426"/>
      <c r="AB1101" s="432"/>
      <c r="AC1101" s="429"/>
      <c r="AD1101" s="430"/>
      <c r="AE1101" s="431"/>
      <c r="AF1101" s="427"/>
    </row>
    <row r="1102" spans="1:32" s="145" customFormat="1" ht="54.75" customHeight="1" x14ac:dyDescent="0.25">
      <c r="A1102" s="417"/>
      <c r="B1102" s="56" t="s">
        <v>3090</v>
      </c>
      <c r="C1102" s="418" t="s">
        <v>2</v>
      </c>
      <c r="D1102" s="418" t="s">
        <v>3008</v>
      </c>
      <c r="E1102" s="418" t="s">
        <v>430</v>
      </c>
      <c r="F1102" s="418" t="s">
        <v>430</v>
      </c>
      <c r="G1102" s="418" t="s">
        <v>3094</v>
      </c>
      <c r="H1102" s="419" t="s">
        <v>95</v>
      </c>
      <c r="I1102" s="420">
        <v>0</v>
      </c>
      <c r="J1102" s="205" t="s">
        <v>1016</v>
      </c>
      <c r="K1102" s="419" t="s">
        <v>3095</v>
      </c>
      <c r="L1102" s="418"/>
      <c r="M1102" s="419" t="s">
        <v>1117</v>
      </c>
      <c r="N1102" s="420" t="s">
        <v>1314</v>
      </c>
      <c r="O1102" s="421"/>
      <c r="P1102" s="421"/>
      <c r="Q1102" s="422"/>
      <c r="R1102" s="422">
        <v>221280780.29999998</v>
      </c>
      <c r="S1102" s="422">
        <v>221280780.29999998</v>
      </c>
      <c r="T1102" s="423">
        <v>221280780.29999998</v>
      </c>
      <c r="U1102" s="424"/>
      <c r="V1102" s="423"/>
      <c r="W1102" s="422">
        <f t="shared" si="261"/>
        <v>663842340.89999998</v>
      </c>
      <c r="X1102" s="425">
        <f t="shared" si="262"/>
        <v>743503421.80800009</v>
      </c>
      <c r="Y1102" s="418"/>
      <c r="Z1102" s="420">
        <v>2016</v>
      </c>
      <c r="AA1102" s="426"/>
      <c r="AB1102" s="432"/>
      <c r="AC1102" s="429"/>
      <c r="AD1102" s="430"/>
      <c r="AE1102" s="431"/>
      <c r="AF1102" s="427"/>
    </row>
    <row r="1103" spans="1:32" s="145" customFormat="1" ht="54.75" customHeight="1" x14ac:dyDescent="0.25">
      <c r="A1103" s="417"/>
      <c r="B1103" s="56" t="s">
        <v>3096</v>
      </c>
      <c r="C1103" s="418" t="s">
        <v>2</v>
      </c>
      <c r="D1103" s="418" t="s">
        <v>2758</v>
      </c>
      <c r="E1103" s="418" t="s">
        <v>2759</v>
      </c>
      <c r="F1103" s="418" t="s">
        <v>2759</v>
      </c>
      <c r="G1103" s="418" t="s">
        <v>3097</v>
      </c>
      <c r="H1103" s="419" t="s">
        <v>95</v>
      </c>
      <c r="I1103" s="420">
        <v>0</v>
      </c>
      <c r="J1103" s="205" t="s">
        <v>1016</v>
      </c>
      <c r="K1103" s="419" t="s">
        <v>3095</v>
      </c>
      <c r="L1103" s="418"/>
      <c r="M1103" s="419" t="s">
        <v>1117</v>
      </c>
      <c r="N1103" s="420" t="s">
        <v>1314</v>
      </c>
      <c r="O1103" s="421"/>
      <c r="P1103" s="421"/>
      <c r="Q1103" s="422"/>
      <c r="R1103" s="422">
        <v>58731535.670000002</v>
      </c>
      <c r="S1103" s="422">
        <v>58731535.670000002</v>
      </c>
      <c r="T1103" s="423">
        <v>58731535.670000002</v>
      </c>
      <c r="U1103" s="424"/>
      <c r="V1103" s="423"/>
      <c r="W1103" s="422">
        <f t="shared" ref="W1103" si="263">SUM(Q1103:U1103)</f>
        <v>176194607.00999999</v>
      </c>
      <c r="X1103" s="425">
        <f t="shared" ref="X1103" si="264">W1103*1.12</f>
        <v>197337959.85120001</v>
      </c>
      <c r="Y1103" s="418"/>
      <c r="Z1103" s="420">
        <v>2016</v>
      </c>
      <c r="AA1103" s="426"/>
      <c r="AB1103" s="432"/>
      <c r="AC1103" s="429"/>
      <c r="AD1103" s="430"/>
      <c r="AE1103" s="431"/>
      <c r="AF1103" s="427"/>
    </row>
    <row r="1104" spans="1:32" s="145" customFormat="1" ht="54.75" customHeight="1" x14ac:dyDescent="0.25">
      <c r="A1104" s="417"/>
      <c r="B1104" s="56" t="s">
        <v>3098</v>
      </c>
      <c r="C1104" s="418" t="s">
        <v>2</v>
      </c>
      <c r="D1104" s="418" t="s">
        <v>3099</v>
      </c>
      <c r="E1104" s="418" t="s">
        <v>3100</v>
      </c>
      <c r="F1104" s="418" t="s">
        <v>3100</v>
      </c>
      <c r="G1104" s="418" t="s">
        <v>3101</v>
      </c>
      <c r="H1104" s="419" t="s">
        <v>95</v>
      </c>
      <c r="I1104" s="420">
        <v>0</v>
      </c>
      <c r="J1104" s="205" t="s">
        <v>1016</v>
      </c>
      <c r="K1104" s="419" t="s">
        <v>1085</v>
      </c>
      <c r="L1104" s="418"/>
      <c r="M1104" s="419" t="s">
        <v>484</v>
      </c>
      <c r="N1104" s="420" t="s">
        <v>1314</v>
      </c>
      <c r="O1104" s="421"/>
      <c r="P1104" s="421"/>
      <c r="Q1104" s="422"/>
      <c r="R1104" s="422">
        <v>203760</v>
      </c>
      <c r="S1104" s="422">
        <v>203760</v>
      </c>
      <c r="T1104" s="422">
        <v>203760</v>
      </c>
      <c r="U1104" s="424"/>
      <c r="V1104" s="423"/>
      <c r="W1104" s="422">
        <f>SUM(Q1104:U1104)</f>
        <v>611280</v>
      </c>
      <c r="X1104" s="425">
        <f t="shared" ref="X1104:X1115" si="265">W1104*1.12</f>
        <v>684633.60000000009</v>
      </c>
      <c r="Y1104" s="418"/>
      <c r="Z1104" s="420">
        <v>2016</v>
      </c>
      <c r="AA1104" s="426"/>
      <c r="AB1104" s="432"/>
      <c r="AC1104" s="429"/>
      <c r="AD1104" s="430"/>
      <c r="AE1104" s="431"/>
      <c r="AF1104" s="427"/>
    </row>
    <row r="1105" spans="1:32" s="145" customFormat="1" ht="54.75" customHeight="1" x14ac:dyDescent="0.25">
      <c r="A1105" s="417"/>
      <c r="B1105" s="56" t="s">
        <v>3104</v>
      </c>
      <c r="C1105" s="83" t="s">
        <v>2</v>
      </c>
      <c r="D1105" s="83" t="s">
        <v>3105</v>
      </c>
      <c r="E1105" s="83" t="s">
        <v>391</v>
      </c>
      <c r="F1105" s="83" t="s">
        <v>391</v>
      </c>
      <c r="G1105" s="83" t="s">
        <v>3106</v>
      </c>
      <c r="H1105" s="33" t="s">
        <v>95</v>
      </c>
      <c r="I1105" s="56">
        <v>0</v>
      </c>
      <c r="J1105" s="205" t="s">
        <v>1015</v>
      </c>
      <c r="K1105" s="33" t="s">
        <v>2207</v>
      </c>
      <c r="L1105" s="83"/>
      <c r="M1105" s="33" t="s">
        <v>484</v>
      </c>
      <c r="N1105" s="56" t="s">
        <v>1314</v>
      </c>
      <c r="O1105" s="381"/>
      <c r="P1105" s="381"/>
      <c r="Q1105" s="60"/>
      <c r="R1105" s="60">
        <v>5407020</v>
      </c>
      <c r="S1105" s="60">
        <v>5407020</v>
      </c>
      <c r="T1105" s="60">
        <v>5407020</v>
      </c>
      <c r="U1105" s="436"/>
      <c r="V1105" s="437"/>
      <c r="W1105" s="60">
        <f>SUM(Q1105:U1105)</f>
        <v>16221060</v>
      </c>
      <c r="X1105" s="21">
        <f t="shared" si="265"/>
        <v>18167587.200000003</v>
      </c>
      <c r="Y1105" s="83"/>
      <c r="Z1105" s="56">
        <v>2016</v>
      </c>
      <c r="AA1105" s="105"/>
      <c r="AB1105" s="432"/>
      <c r="AC1105" s="429"/>
      <c r="AD1105" s="430"/>
      <c r="AE1105" s="431"/>
      <c r="AF1105" s="427"/>
    </row>
    <row r="1106" spans="1:32" s="145" customFormat="1" ht="48" customHeight="1" x14ac:dyDescent="0.25">
      <c r="B1106" s="56" t="s">
        <v>3107</v>
      </c>
      <c r="C1106" s="224" t="s">
        <v>2</v>
      </c>
      <c r="D1106" s="187" t="s">
        <v>2715</v>
      </c>
      <c r="E1106" s="187" t="s">
        <v>2716</v>
      </c>
      <c r="F1106" s="187" t="s">
        <v>2716</v>
      </c>
      <c r="G1106" s="373" t="s">
        <v>1321</v>
      </c>
      <c r="H1106" s="126" t="s">
        <v>95</v>
      </c>
      <c r="I1106" s="380">
        <v>0</v>
      </c>
      <c r="J1106" s="205" t="s">
        <v>1016</v>
      </c>
      <c r="K1106" s="293" t="s">
        <v>2717</v>
      </c>
      <c r="L1106" s="381"/>
      <c r="M1106" s="187" t="s">
        <v>1117</v>
      </c>
      <c r="N1106" s="187" t="s">
        <v>1314</v>
      </c>
      <c r="O1106" s="242"/>
      <c r="P1106" s="302"/>
      <c r="Q1106" s="302"/>
      <c r="R1106" s="302">
        <v>4700000</v>
      </c>
      <c r="S1106" s="302">
        <v>4700000</v>
      </c>
      <c r="T1106" s="228">
        <v>4700000</v>
      </c>
      <c r="U1106" s="228"/>
      <c r="V1106" s="126"/>
      <c r="W1106" s="60">
        <f t="shared" ref="W1106" si="266">SUM(R1106:U1106)</f>
        <v>14100000</v>
      </c>
      <c r="X1106" s="192">
        <f t="shared" si="265"/>
        <v>15792000.000000002</v>
      </c>
      <c r="Y1106" s="143"/>
      <c r="Z1106" s="86">
        <v>2016</v>
      </c>
      <c r="AA1106" s="376"/>
    </row>
    <row r="1107" spans="1:32" s="145" customFormat="1" ht="54.75" customHeight="1" x14ac:dyDescent="0.25">
      <c r="A1107" s="417"/>
      <c r="B1107" s="56" t="s">
        <v>3109</v>
      </c>
      <c r="C1107" s="83" t="s">
        <v>2</v>
      </c>
      <c r="D1107" s="83" t="s">
        <v>3079</v>
      </c>
      <c r="E1107" s="83" t="s">
        <v>3080</v>
      </c>
      <c r="F1107" s="83" t="s">
        <v>3080</v>
      </c>
      <c r="G1107" s="83" t="s">
        <v>3110</v>
      </c>
      <c r="H1107" s="33" t="s">
        <v>95</v>
      </c>
      <c r="I1107" s="56">
        <v>0</v>
      </c>
      <c r="J1107" s="205" t="s">
        <v>3088</v>
      </c>
      <c r="K1107" s="33" t="s">
        <v>14</v>
      </c>
      <c r="L1107" s="83"/>
      <c r="M1107" s="33" t="s">
        <v>15</v>
      </c>
      <c r="N1107" s="56" t="s">
        <v>1314</v>
      </c>
      <c r="O1107" s="381"/>
      <c r="P1107" s="381"/>
      <c r="Q1107" s="60"/>
      <c r="R1107" s="60">
        <v>139756050</v>
      </c>
      <c r="S1107" s="60">
        <v>131930400</v>
      </c>
      <c r="T1107" s="60"/>
      <c r="U1107" s="436"/>
      <c r="V1107" s="437"/>
      <c r="W1107" s="60">
        <f t="shared" ref="W1107:W1110" si="267">SUM(Q1107:U1107)</f>
        <v>271686450</v>
      </c>
      <c r="X1107" s="21">
        <f t="shared" si="265"/>
        <v>304288824</v>
      </c>
      <c r="Y1107" s="83"/>
      <c r="Z1107" s="56">
        <v>2016</v>
      </c>
      <c r="AA1107" s="105"/>
      <c r="AB1107" s="432"/>
      <c r="AC1107" s="429"/>
      <c r="AD1107" s="430"/>
      <c r="AE1107" s="431"/>
      <c r="AF1107" s="427"/>
    </row>
    <row r="1108" spans="1:32" s="145" customFormat="1" ht="54.75" customHeight="1" x14ac:dyDescent="0.25">
      <c r="A1108" s="417"/>
      <c r="B1108" s="56" t="s">
        <v>3111</v>
      </c>
      <c r="C1108" s="83" t="s">
        <v>2</v>
      </c>
      <c r="D1108" s="83" t="s">
        <v>3067</v>
      </c>
      <c r="E1108" s="83" t="s">
        <v>532</v>
      </c>
      <c r="F1108" s="83" t="s">
        <v>980</v>
      </c>
      <c r="G1108" s="83" t="s">
        <v>3113</v>
      </c>
      <c r="H1108" s="33" t="s">
        <v>95</v>
      </c>
      <c r="I1108" s="56">
        <v>100</v>
      </c>
      <c r="J1108" s="205" t="s">
        <v>1016</v>
      </c>
      <c r="K1108" s="33" t="s">
        <v>1085</v>
      </c>
      <c r="L1108" s="83"/>
      <c r="M1108" s="33" t="s">
        <v>3114</v>
      </c>
      <c r="N1108" s="56" t="s">
        <v>1314</v>
      </c>
      <c r="O1108" s="381"/>
      <c r="P1108" s="381"/>
      <c r="Q1108" s="60"/>
      <c r="R1108" s="60">
        <v>296534.16000000003</v>
      </c>
      <c r="S1108" s="60">
        <v>296534.16000000003</v>
      </c>
      <c r="T1108" s="60">
        <v>296534.16000000003</v>
      </c>
      <c r="U1108" s="436"/>
      <c r="V1108" s="437"/>
      <c r="W1108" s="60">
        <f t="shared" si="267"/>
        <v>889602.4800000001</v>
      </c>
      <c r="X1108" s="21">
        <f t="shared" si="265"/>
        <v>996354.77760000015</v>
      </c>
      <c r="Y1108" s="83"/>
      <c r="Z1108" s="56">
        <v>2016</v>
      </c>
      <c r="AA1108" s="105"/>
      <c r="AB1108" s="432"/>
      <c r="AC1108" s="429"/>
      <c r="AD1108" s="430"/>
      <c r="AE1108" s="431"/>
      <c r="AF1108" s="427"/>
    </row>
    <row r="1109" spans="1:32" s="145" customFormat="1" ht="54.75" customHeight="1" x14ac:dyDescent="0.25">
      <c r="A1109" s="417"/>
      <c r="B1109" s="56" t="s">
        <v>3112</v>
      </c>
      <c r="C1109" s="83" t="s">
        <v>2</v>
      </c>
      <c r="D1109" s="83" t="s">
        <v>3067</v>
      </c>
      <c r="E1109" s="83" t="s">
        <v>532</v>
      </c>
      <c r="F1109" s="83" t="s">
        <v>980</v>
      </c>
      <c r="G1109" s="83" t="s">
        <v>3071</v>
      </c>
      <c r="H1109" s="33" t="s">
        <v>95</v>
      </c>
      <c r="I1109" s="56">
        <v>100</v>
      </c>
      <c r="J1109" s="205" t="s">
        <v>1016</v>
      </c>
      <c r="K1109" s="33" t="s">
        <v>1085</v>
      </c>
      <c r="L1109" s="83"/>
      <c r="M1109" s="33" t="s">
        <v>3114</v>
      </c>
      <c r="N1109" s="56" t="s">
        <v>1314</v>
      </c>
      <c r="O1109" s="381"/>
      <c r="P1109" s="381"/>
      <c r="Q1109" s="60"/>
      <c r="R1109" s="60">
        <v>63465.84</v>
      </c>
      <c r="S1109" s="60">
        <v>63465.84</v>
      </c>
      <c r="T1109" s="60">
        <v>63465.84</v>
      </c>
      <c r="U1109" s="436"/>
      <c r="V1109" s="437"/>
      <c r="W1109" s="60">
        <f t="shared" si="267"/>
        <v>190397.52</v>
      </c>
      <c r="X1109" s="21">
        <f t="shared" si="265"/>
        <v>213245.2224</v>
      </c>
      <c r="Y1109" s="83"/>
      <c r="Z1109" s="56">
        <v>2016</v>
      </c>
      <c r="AA1109" s="105"/>
      <c r="AB1109" s="432"/>
      <c r="AC1109" s="429"/>
      <c r="AD1109" s="430"/>
      <c r="AE1109" s="431"/>
      <c r="AF1109" s="427"/>
    </row>
    <row r="1110" spans="1:32" s="145" customFormat="1" ht="54.75" customHeight="1" x14ac:dyDescent="0.25">
      <c r="A1110" s="417"/>
      <c r="B1110" s="56" t="s">
        <v>3115</v>
      </c>
      <c r="C1110" s="83" t="s">
        <v>2</v>
      </c>
      <c r="D1110" s="83" t="s">
        <v>2664</v>
      </c>
      <c r="E1110" s="83" t="s">
        <v>382</v>
      </c>
      <c r="F1110" s="83" t="s">
        <v>382</v>
      </c>
      <c r="G1110" s="83" t="s">
        <v>3118</v>
      </c>
      <c r="H1110" s="33" t="s">
        <v>95</v>
      </c>
      <c r="I1110" s="56">
        <v>0</v>
      </c>
      <c r="J1110" s="205" t="s">
        <v>1016</v>
      </c>
      <c r="K1110" s="33" t="s">
        <v>1793</v>
      </c>
      <c r="L1110" s="83"/>
      <c r="M1110" s="33" t="s">
        <v>1117</v>
      </c>
      <c r="N1110" s="56" t="s">
        <v>1314</v>
      </c>
      <c r="O1110" s="381"/>
      <c r="P1110" s="381"/>
      <c r="Q1110" s="60">
        <v>943.8</v>
      </c>
      <c r="R1110" s="60">
        <v>11325.599999999999</v>
      </c>
      <c r="S1110" s="60">
        <v>11325.599999999999</v>
      </c>
      <c r="T1110" s="60"/>
      <c r="U1110" s="436"/>
      <c r="V1110" s="437"/>
      <c r="W1110" s="60">
        <f t="shared" si="267"/>
        <v>23594.999999999996</v>
      </c>
      <c r="X1110" s="21">
        <f t="shared" si="265"/>
        <v>26426.399999999998</v>
      </c>
      <c r="Y1110" s="83"/>
      <c r="Z1110" s="56">
        <v>2015</v>
      </c>
      <c r="AA1110" s="105"/>
      <c r="AB1110" s="432"/>
      <c r="AC1110" s="429"/>
      <c r="AD1110" s="430"/>
      <c r="AE1110" s="431"/>
      <c r="AF1110" s="427"/>
    </row>
    <row r="1111" spans="1:32" s="145" customFormat="1" ht="54.75" customHeight="1" x14ac:dyDescent="0.25">
      <c r="A1111" s="417"/>
      <c r="B1111" s="56" t="s">
        <v>3116</v>
      </c>
      <c r="C1111" s="83" t="s">
        <v>2</v>
      </c>
      <c r="D1111" s="83" t="s">
        <v>1123</v>
      </c>
      <c r="E1111" s="83" t="s">
        <v>1124</v>
      </c>
      <c r="F1111" s="83" t="s">
        <v>1124</v>
      </c>
      <c r="G1111" s="83" t="s">
        <v>3119</v>
      </c>
      <c r="H1111" s="33" t="s">
        <v>95</v>
      </c>
      <c r="I1111" s="56">
        <v>0</v>
      </c>
      <c r="J1111" s="205" t="s">
        <v>1016</v>
      </c>
      <c r="K1111" s="33" t="s">
        <v>1793</v>
      </c>
      <c r="L1111" s="83"/>
      <c r="M1111" s="33" t="s">
        <v>1117</v>
      </c>
      <c r="N1111" s="56" t="s">
        <v>1314</v>
      </c>
      <c r="O1111" s="381"/>
      <c r="P1111" s="381"/>
      <c r="Q1111" s="60">
        <v>4614.6000000000004</v>
      </c>
      <c r="R1111" s="60">
        <v>55375.200000000004</v>
      </c>
      <c r="S1111" s="60">
        <v>55375.200000000004</v>
      </c>
      <c r="T1111" s="60"/>
      <c r="U1111" s="436"/>
      <c r="V1111" s="437"/>
      <c r="W1111" s="60">
        <f t="shared" ref="W1111:W1113" si="268">SUM(Q1111:U1111)</f>
        <v>115365</v>
      </c>
      <c r="X1111" s="21">
        <f t="shared" ref="X1111:X1113" si="269">W1111*1.12</f>
        <v>129208.80000000002</v>
      </c>
      <c r="Y1111" s="83"/>
      <c r="Z1111" s="56">
        <v>2015</v>
      </c>
      <c r="AA1111" s="105"/>
      <c r="AB1111" s="432"/>
      <c r="AC1111" s="429"/>
      <c r="AD1111" s="430"/>
      <c r="AE1111" s="431"/>
      <c r="AF1111" s="427"/>
    </row>
    <row r="1112" spans="1:32" s="145" customFormat="1" ht="54.75" customHeight="1" x14ac:dyDescent="0.25">
      <c r="A1112" s="417"/>
      <c r="B1112" s="56" t="s">
        <v>3117</v>
      </c>
      <c r="C1112" s="83" t="s">
        <v>2</v>
      </c>
      <c r="D1112" s="83" t="s">
        <v>2664</v>
      </c>
      <c r="E1112" s="83" t="s">
        <v>382</v>
      </c>
      <c r="F1112" s="83" t="s">
        <v>382</v>
      </c>
      <c r="G1112" s="83" t="s">
        <v>3120</v>
      </c>
      <c r="H1112" s="33" t="s">
        <v>95</v>
      </c>
      <c r="I1112" s="56">
        <v>0</v>
      </c>
      <c r="J1112" s="205" t="s">
        <v>1016</v>
      </c>
      <c r="K1112" s="33" t="s">
        <v>1793</v>
      </c>
      <c r="L1112" s="83"/>
      <c r="M1112" s="33" t="s">
        <v>1117</v>
      </c>
      <c r="N1112" s="56" t="s">
        <v>1314</v>
      </c>
      <c r="O1112" s="381"/>
      <c r="P1112" s="381"/>
      <c r="Q1112" s="60">
        <v>1202</v>
      </c>
      <c r="R1112" s="60">
        <v>14424</v>
      </c>
      <c r="S1112" s="60">
        <v>14424</v>
      </c>
      <c r="T1112" s="60"/>
      <c r="U1112" s="436"/>
      <c r="V1112" s="437"/>
      <c r="W1112" s="60">
        <f t="shared" si="268"/>
        <v>30050</v>
      </c>
      <c r="X1112" s="21">
        <f t="shared" si="269"/>
        <v>33656</v>
      </c>
      <c r="Y1112" s="83"/>
      <c r="Z1112" s="56">
        <v>2015</v>
      </c>
      <c r="AA1112" s="105"/>
      <c r="AB1112" s="432"/>
      <c r="AC1112" s="429"/>
      <c r="AD1112" s="430"/>
      <c r="AE1112" s="431"/>
      <c r="AF1112" s="427"/>
    </row>
    <row r="1113" spans="1:32" s="145" customFormat="1" ht="54.75" customHeight="1" x14ac:dyDescent="0.25">
      <c r="A1113" s="417"/>
      <c r="B1113" s="56" t="s">
        <v>3124</v>
      </c>
      <c r="C1113" s="83" t="s">
        <v>2</v>
      </c>
      <c r="D1113" s="83" t="s">
        <v>2854</v>
      </c>
      <c r="E1113" s="83" t="s">
        <v>1635</v>
      </c>
      <c r="F1113" s="83" t="s">
        <v>1632</v>
      </c>
      <c r="G1113" s="83" t="s">
        <v>3125</v>
      </c>
      <c r="H1113" s="33" t="s">
        <v>95</v>
      </c>
      <c r="I1113" s="56">
        <v>100</v>
      </c>
      <c r="J1113" s="205" t="s">
        <v>1016</v>
      </c>
      <c r="K1113" s="33" t="s">
        <v>233</v>
      </c>
      <c r="L1113" s="83"/>
      <c r="M1113" s="33" t="s">
        <v>3114</v>
      </c>
      <c r="N1113" s="56" t="s">
        <v>1314</v>
      </c>
      <c r="O1113" s="381"/>
      <c r="P1113" s="381"/>
      <c r="Q1113" s="60"/>
      <c r="R1113" s="60">
        <v>33600000</v>
      </c>
      <c r="S1113" s="60">
        <v>33600000</v>
      </c>
      <c r="T1113" s="60">
        <v>33600000</v>
      </c>
      <c r="U1113" s="436"/>
      <c r="V1113" s="437"/>
      <c r="W1113" s="60">
        <f t="shared" si="268"/>
        <v>100800000</v>
      </c>
      <c r="X1113" s="21">
        <f t="shared" si="269"/>
        <v>112896000.00000001</v>
      </c>
      <c r="Y1113" s="83"/>
      <c r="Z1113" s="56">
        <v>2016</v>
      </c>
      <c r="AA1113" s="105"/>
      <c r="AB1113" s="432"/>
      <c r="AC1113" s="429"/>
      <c r="AD1113" s="430"/>
      <c r="AE1113" s="431"/>
      <c r="AF1113" s="427"/>
    </row>
    <row r="1114" spans="1:32" s="145" customFormat="1" ht="54.75" customHeight="1" x14ac:dyDescent="0.25">
      <c r="A1114" s="417"/>
      <c r="B1114" s="56" t="s">
        <v>3126</v>
      </c>
      <c r="C1114" s="83" t="s">
        <v>2</v>
      </c>
      <c r="D1114" s="83" t="s">
        <v>3018</v>
      </c>
      <c r="E1114" s="83" t="s">
        <v>704</v>
      </c>
      <c r="F1114" s="83" t="s">
        <v>704</v>
      </c>
      <c r="G1114" s="83" t="s">
        <v>3129</v>
      </c>
      <c r="H1114" s="33" t="s">
        <v>95</v>
      </c>
      <c r="I1114" s="56">
        <v>0</v>
      </c>
      <c r="J1114" s="205" t="s">
        <v>1016</v>
      </c>
      <c r="K1114" s="33" t="s">
        <v>1085</v>
      </c>
      <c r="L1114" s="83"/>
      <c r="M1114" s="33" t="s">
        <v>2588</v>
      </c>
      <c r="N1114" s="56" t="s">
        <v>1314</v>
      </c>
      <c r="O1114" s="381"/>
      <c r="P1114" s="381"/>
      <c r="Q1114" s="60"/>
      <c r="R1114" s="60">
        <v>53133120</v>
      </c>
      <c r="S1114" s="60">
        <v>56812492.799999997</v>
      </c>
      <c r="T1114" s="60">
        <v>58376527.200000003</v>
      </c>
      <c r="U1114" s="436">
        <v>59940561.599999994</v>
      </c>
      <c r="V1114" s="437"/>
      <c r="W1114" s="60">
        <v>289767297.60000002</v>
      </c>
      <c r="X1114" s="21">
        <f t="shared" si="265"/>
        <v>324539373.31200004</v>
      </c>
      <c r="Y1114" s="83"/>
      <c r="Z1114" s="56">
        <v>2016</v>
      </c>
      <c r="AA1114" s="105"/>
      <c r="AB1114" s="432"/>
      <c r="AC1114" s="429"/>
      <c r="AD1114" s="430"/>
      <c r="AE1114" s="431"/>
      <c r="AF1114" s="427"/>
    </row>
    <row r="1115" spans="1:32" s="145" customFormat="1" ht="54.75" customHeight="1" x14ac:dyDescent="0.25">
      <c r="A1115" s="417"/>
      <c r="B1115" s="56" t="s">
        <v>3127</v>
      </c>
      <c r="C1115" s="83" t="s">
        <v>2</v>
      </c>
      <c r="D1115" s="83" t="s">
        <v>3130</v>
      </c>
      <c r="E1115" s="83" t="s">
        <v>3131</v>
      </c>
      <c r="F1115" s="83" t="s">
        <v>3132</v>
      </c>
      <c r="G1115" s="83" t="s">
        <v>3133</v>
      </c>
      <c r="H1115" s="33" t="s">
        <v>95</v>
      </c>
      <c r="I1115" s="56">
        <v>0</v>
      </c>
      <c r="J1115" s="205" t="s">
        <v>1016</v>
      </c>
      <c r="K1115" s="33" t="s">
        <v>1085</v>
      </c>
      <c r="L1115" s="83"/>
      <c r="M1115" s="33" t="s">
        <v>2588</v>
      </c>
      <c r="N1115" s="56" t="s">
        <v>1314</v>
      </c>
      <c r="O1115" s="381"/>
      <c r="P1115" s="381"/>
      <c r="Q1115" s="60"/>
      <c r="R1115" s="60">
        <v>12029850</v>
      </c>
      <c r="S1115" s="60">
        <v>12638562.120000001</v>
      </c>
      <c r="T1115" s="60">
        <v>12891330.899999999</v>
      </c>
      <c r="U1115" s="436">
        <v>13149157.860000001</v>
      </c>
      <c r="V1115" s="437"/>
      <c r="W1115" s="60">
        <v>64121043.059999995</v>
      </c>
      <c r="X1115" s="21">
        <f t="shared" si="265"/>
        <v>71815568.227200001</v>
      </c>
      <c r="Y1115" s="83"/>
      <c r="Z1115" s="56">
        <v>2016</v>
      </c>
      <c r="AA1115" s="105"/>
      <c r="AB1115" s="432"/>
      <c r="AC1115" s="429"/>
      <c r="AD1115" s="430"/>
      <c r="AE1115" s="431"/>
      <c r="AF1115" s="427"/>
    </row>
    <row r="1116" spans="1:32" s="145" customFormat="1" ht="54.75" customHeight="1" x14ac:dyDescent="0.25">
      <c r="A1116" s="417"/>
      <c r="B1116" s="56" t="s">
        <v>3128</v>
      </c>
      <c r="C1116" s="83" t="s">
        <v>2</v>
      </c>
      <c r="D1116" s="83" t="s">
        <v>3130</v>
      </c>
      <c r="E1116" s="83" t="s">
        <v>3131</v>
      </c>
      <c r="F1116" s="83" t="s">
        <v>3132</v>
      </c>
      <c r="G1116" s="83" t="s">
        <v>3134</v>
      </c>
      <c r="H1116" s="33" t="s">
        <v>95</v>
      </c>
      <c r="I1116" s="56">
        <v>0</v>
      </c>
      <c r="J1116" s="205" t="s">
        <v>1016</v>
      </c>
      <c r="K1116" s="33" t="s">
        <v>1085</v>
      </c>
      <c r="L1116" s="83"/>
      <c r="M1116" s="33" t="s">
        <v>2588</v>
      </c>
      <c r="N1116" s="56" t="s">
        <v>1314</v>
      </c>
      <c r="O1116" s="381"/>
      <c r="P1116" s="381"/>
      <c r="Q1116" s="60"/>
      <c r="R1116" s="60">
        <v>24118182</v>
      </c>
      <c r="S1116" s="60">
        <v>25686799.200000003</v>
      </c>
      <c r="T1116" s="60">
        <v>26133817.140000001</v>
      </c>
      <c r="U1116" s="436">
        <v>26558642.700000003</v>
      </c>
      <c r="V1116" s="437"/>
      <c r="W1116" s="60">
        <v>129461887.26000001</v>
      </c>
      <c r="X1116" s="21">
        <f t="shared" ref="X1116:X1125" si="270">W1116*1.12</f>
        <v>144997313.73120001</v>
      </c>
      <c r="Y1116" s="83"/>
      <c r="Z1116" s="56">
        <v>2016</v>
      </c>
      <c r="AA1116" s="105"/>
      <c r="AB1116" s="432"/>
      <c r="AC1116" s="429"/>
      <c r="AD1116" s="430"/>
      <c r="AE1116" s="431"/>
      <c r="AF1116" s="427"/>
    </row>
    <row r="1117" spans="1:32" s="145" customFormat="1" ht="54.75" customHeight="1" x14ac:dyDescent="0.25">
      <c r="A1117" s="417"/>
      <c r="B1117" s="56" t="s">
        <v>3137</v>
      </c>
      <c r="C1117" s="83" t="s">
        <v>2</v>
      </c>
      <c r="D1117" s="83" t="s">
        <v>2854</v>
      </c>
      <c r="E1117" s="83" t="s">
        <v>1635</v>
      </c>
      <c r="F1117" s="83" t="s">
        <v>1632</v>
      </c>
      <c r="G1117" s="83" t="s">
        <v>3182</v>
      </c>
      <c r="H1117" s="33" t="s">
        <v>95</v>
      </c>
      <c r="I1117" s="56">
        <v>100</v>
      </c>
      <c r="J1117" s="205" t="s">
        <v>1016</v>
      </c>
      <c r="K1117" s="33" t="s">
        <v>233</v>
      </c>
      <c r="L1117" s="83"/>
      <c r="M1117" s="33" t="s">
        <v>3114</v>
      </c>
      <c r="N1117" s="56" t="s">
        <v>1314</v>
      </c>
      <c r="O1117" s="381"/>
      <c r="P1117" s="381"/>
      <c r="Q1117" s="60"/>
      <c r="R1117" s="60">
        <v>937500</v>
      </c>
      <c r="S1117" s="60">
        <v>937500</v>
      </c>
      <c r="T1117" s="60">
        <v>937500</v>
      </c>
      <c r="U1117" s="436"/>
      <c r="V1117" s="437"/>
      <c r="W1117" s="60">
        <f t="shared" ref="W1117:W1126" si="271">SUM(Q1117:U1117)</f>
        <v>2812500</v>
      </c>
      <c r="X1117" s="21">
        <f t="shared" si="270"/>
        <v>3150000.0000000005</v>
      </c>
      <c r="Y1117" s="83"/>
      <c r="Z1117" s="56">
        <v>2016</v>
      </c>
      <c r="AA1117" s="105"/>
      <c r="AB1117" s="432"/>
      <c r="AC1117" s="429"/>
      <c r="AD1117" s="430"/>
      <c r="AE1117" s="431"/>
      <c r="AF1117" s="427"/>
    </row>
    <row r="1118" spans="1:32" s="145" customFormat="1" ht="54.75" customHeight="1" x14ac:dyDescent="0.25">
      <c r="A1118" s="417"/>
      <c r="B1118" s="56" t="s">
        <v>3138</v>
      </c>
      <c r="C1118" s="83" t="s">
        <v>2</v>
      </c>
      <c r="D1118" s="83" t="s">
        <v>2854</v>
      </c>
      <c r="E1118" s="83" t="s">
        <v>1635</v>
      </c>
      <c r="F1118" s="83" t="s">
        <v>1632</v>
      </c>
      <c r="G1118" s="83" t="s">
        <v>3183</v>
      </c>
      <c r="H1118" s="33" t="s">
        <v>95</v>
      </c>
      <c r="I1118" s="56">
        <v>100</v>
      </c>
      <c r="J1118" s="205" t="s">
        <v>1016</v>
      </c>
      <c r="K1118" s="33" t="s">
        <v>233</v>
      </c>
      <c r="L1118" s="83"/>
      <c r="M1118" s="33" t="s">
        <v>3114</v>
      </c>
      <c r="N1118" s="56" t="s">
        <v>1314</v>
      </c>
      <c r="O1118" s="381"/>
      <c r="P1118" s="381"/>
      <c r="Q1118" s="60"/>
      <c r="R1118" s="60">
        <v>34500</v>
      </c>
      <c r="S1118" s="60">
        <v>34500</v>
      </c>
      <c r="T1118" s="60">
        <v>34500</v>
      </c>
      <c r="U1118" s="436"/>
      <c r="V1118" s="437"/>
      <c r="W1118" s="60">
        <f t="shared" si="271"/>
        <v>103500</v>
      </c>
      <c r="X1118" s="21">
        <f t="shared" si="270"/>
        <v>115920.00000000001</v>
      </c>
      <c r="Y1118" s="83"/>
      <c r="Z1118" s="56">
        <v>2016</v>
      </c>
      <c r="AA1118" s="105"/>
      <c r="AB1118" s="432"/>
      <c r="AC1118" s="429"/>
      <c r="AD1118" s="430"/>
      <c r="AE1118" s="431"/>
      <c r="AF1118" s="427"/>
    </row>
    <row r="1119" spans="1:32" s="145" customFormat="1" ht="54.75" customHeight="1" x14ac:dyDescent="0.25">
      <c r="A1119" s="417"/>
      <c r="B1119" s="56" t="s">
        <v>3139</v>
      </c>
      <c r="C1119" s="83" t="s">
        <v>2</v>
      </c>
      <c r="D1119" s="83" t="s">
        <v>2854</v>
      </c>
      <c r="E1119" s="83" t="s">
        <v>1635</v>
      </c>
      <c r="F1119" s="83" t="s">
        <v>1632</v>
      </c>
      <c r="G1119" s="83" t="s">
        <v>3143</v>
      </c>
      <c r="H1119" s="33" t="s">
        <v>95</v>
      </c>
      <c r="I1119" s="56">
        <v>100</v>
      </c>
      <c r="J1119" s="205" t="s">
        <v>1016</v>
      </c>
      <c r="K1119" s="33" t="s">
        <v>233</v>
      </c>
      <c r="L1119" s="83"/>
      <c r="M1119" s="33" t="s">
        <v>3114</v>
      </c>
      <c r="N1119" s="56" t="s">
        <v>1314</v>
      </c>
      <c r="O1119" s="381"/>
      <c r="P1119" s="381"/>
      <c r="Q1119" s="60"/>
      <c r="R1119" s="60">
        <v>3646255.1999999997</v>
      </c>
      <c r="S1119" s="60">
        <v>3646255.1999999997</v>
      </c>
      <c r="T1119" s="60">
        <v>3646255.1999999997</v>
      </c>
      <c r="U1119" s="436"/>
      <c r="V1119" s="437"/>
      <c r="W1119" s="60">
        <f t="shared" si="271"/>
        <v>10938765.6</v>
      </c>
      <c r="X1119" s="21">
        <f t="shared" si="270"/>
        <v>12251417.472000001</v>
      </c>
      <c r="Y1119" s="83"/>
      <c r="Z1119" s="56">
        <v>2016</v>
      </c>
      <c r="AA1119" s="105"/>
      <c r="AB1119" s="432"/>
      <c r="AC1119" s="429"/>
      <c r="AD1119" s="430"/>
      <c r="AE1119" s="431"/>
      <c r="AF1119" s="427"/>
    </row>
    <row r="1120" spans="1:32" s="145" customFormat="1" ht="54.75" customHeight="1" x14ac:dyDescent="0.25">
      <c r="A1120" s="417"/>
      <c r="B1120" s="56" t="s">
        <v>3140</v>
      </c>
      <c r="C1120" s="83" t="s">
        <v>2</v>
      </c>
      <c r="D1120" s="83" t="s">
        <v>2854</v>
      </c>
      <c r="E1120" s="83" t="s">
        <v>1635</v>
      </c>
      <c r="F1120" s="83" t="s">
        <v>1632</v>
      </c>
      <c r="G1120" s="83" t="s">
        <v>532</v>
      </c>
      <c r="H1120" s="33" t="s">
        <v>95</v>
      </c>
      <c r="I1120" s="56">
        <v>100</v>
      </c>
      <c r="J1120" s="205" t="s">
        <v>1016</v>
      </c>
      <c r="K1120" s="33" t="s">
        <v>233</v>
      </c>
      <c r="L1120" s="83"/>
      <c r="M1120" s="33" t="s">
        <v>3114</v>
      </c>
      <c r="N1120" s="56" t="s">
        <v>1314</v>
      </c>
      <c r="O1120" s="381"/>
      <c r="P1120" s="381"/>
      <c r="Q1120" s="60"/>
      <c r="R1120" s="60">
        <v>151200</v>
      </c>
      <c r="S1120" s="60">
        <v>151200</v>
      </c>
      <c r="T1120" s="60">
        <v>151200</v>
      </c>
      <c r="U1120" s="436"/>
      <c r="V1120" s="437"/>
      <c r="W1120" s="60">
        <f t="shared" si="271"/>
        <v>453600</v>
      </c>
      <c r="X1120" s="21">
        <f t="shared" si="270"/>
        <v>508032.00000000006</v>
      </c>
      <c r="Y1120" s="83"/>
      <c r="Z1120" s="56">
        <v>2016</v>
      </c>
      <c r="AA1120" s="105"/>
      <c r="AB1120" s="432"/>
      <c r="AC1120" s="429"/>
      <c r="AD1120" s="430"/>
      <c r="AE1120" s="431"/>
      <c r="AF1120" s="427"/>
    </row>
    <row r="1121" spans="1:32" s="145" customFormat="1" ht="54.75" customHeight="1" x14ac:dyDescent="0.25">
      <c r="A1121" s="417"/>
      <c r="B1121" s="56" t="s">
        <v>3141</v>
      </c>
      <c r="C1121" s="83" t="s">
        <v>2</v>
      </c>
      <c r="D1121" s="83" t="s">
        <v>2854</v>
      </c>
      <c r="E1121" s="83" t="s">
        <v>1635</v>
      </c>
      <c r="F1121" s="83" t="s">
        <v>1632</v>
      </c>
      <c r="G1121" s="83" t="s">
        <v>3142</v>
      </c>
      <c r="H1121" s="33" t="s">
        <v>95</v>
      </c>
      <c r="I1121" s="56">
        <v>100</v>
      </c>
      <c r="J1121" s="205" t="s">
        <v>1016</v>
      </c>
      <c r="K1121" s="33" t="s">
        <v>233</v>
      </c>
      <c r="L1121" s="83"/>
      <c r="M1121" s="33" t="s">
        <v>3114</v>
      </c>
      <c r="N1121" s="56" t="s">
        <v>1314</v>
      </c>
      <c r="O1121" s="381"/>
      <c r="P1121" s="381"/>
      <c r="Q1121" s="60"/>
      <c r="R1121" s="60">
        <v>762544.8</v>
      </c>
      <c r="S1121" s="60">
        <v>762544.8</v>
      </c>
      <c r="T1121" s="60">
        <v>762544.8</v>
      </c>
      <c r="U1121" s="436"/>
      <c r="V1121" s="437"/>
      <c r="W1121" s="60">
        <f t="shared" ref="W1121:W1125" si="272">SUM(Q1121:U1121)</f>
        <v>2287634.4000000004</v>
      </c>
      <c r="X1121" s="21">
        <f t="shared" si="270"/>
        <v>2562150.5280000009</v>
      </c>
      <c r="Y1121" s="83"/>
      <c r="Z1121" s="56">
        <v>2016</v>
      </c>
      <c r="AA1121" s="105"/>
      <c r="AB1121" s="432"/>
      <c r="AC1121" s="429"/>
      <c r="AD1121" s="430"/>
      <c r="AE1121" s="431"/>
      <c r="AF1121" s="427"/>
    </row>
    <row r="1122" spans="1:32" s="145" customFormat="1" ht="54.75" customHeight="1" x14ac:dyDescent="0.25">
      <c r="A1122" s="417"/>
      <c r="B1122" s="56" t="s">
        <v>3144</v>
      </c>
      <c r="C1122" s="83" t="s">
        <v>2</v>
      </c>
      <c r="D1122" s="83" t="s">
        <v>3145</v>
      </c>
      <c r="E1122" s="83" t="s">
        <v>3146</v>
      </c>
      <c r="F1122" s="83" t="s">
        <v>3146</v>
      </c>
      <c r="G1122" s="83" t="s">
        <v>3147</v>
      </c>
      <c r="H1122" s="33" t="s">
        <v>95</v>
      </c>
      <c r="I1122" s="56">
        <v>100</v>
      </c>
      <c r="J1122" s="205" t="s">
        <v>1016</v>
      </c>
      <c r="K1122" s="33" t="s">
        <v>1085</v>
      </c>
      <c r="L1122" s="83"/>
      <c r="M1122" s="33" t="s">
        <v>3148</v>
      </c>
      <c r="N1122" s="56" t="s">
        <v>1314</v>
      </c>
      <c r="O1122" s="381"/>
      <c r="P1122" s="381"/>
      <c r="Q1122" s="60"/>
      <c r="R1122" s="60">
        <v>24625620</v>
      </c>
      <c r="S1122" s="60">
        <v>24625620</v>
      </c>
      <c r="T1122" s="60">
        <v>24625620</v>
      </c>
      <c r="U1122" s="436"/>
      <c r="V1122" s="437"/>
      <c r="W1122" s="60">
        <f t="shared" si="272"/>
        <v>73876860</v>
      </c>
      <c r="X1122" s="21">
        <f t="shared" si="270"/>
        <v>82742083.200000003</v>
      </c>
      <c r="Y1122" s="83"/>
      <c r="Z1122" s="56">
        <v>2016</v>
      </c>
      <c r="AA1122" s="105"/>
      <c r="AB1122" s="432"/>
      <c r="AC1122" s="429"/>
      <c r="AD1122" s="430"/>
      <c r="AE1122" s="431"/>
      <c r="AF1122" s="427"/>
    </row>
    <row r="1123" spans="1:32" s="145" customFormat="1" ht="54.75" customHeight="1" x14ac:dyDescent="0.25">
      <c r="A1123" s="417"/>
      <c r="B1123" s="56" t="s">
        <v>3149</v>
      </c>
      <c r="C1123" s="83" t="s">
        <v>2</v>
      </c>
      <c r="D1123" s="83" t="s">
        <v>2854</v>
      </c>
      <c r="E1123" s="83" t="s">
        <v>1635</v>
      </c>
      <c r="F1123" s="83" t="s">
        <v>1632</v>
      </c>
      <c r="G1123" s="83" t="s">
        <v>532</v>
      </c>
      <c r="H1123" s="33" t="s">
        <v>95</v>
      </c>
      <c r="I1123" s="56">
        <v>100</v>
      </c>
      <c r="J1123" s="205" t="s">
        <v>1016</v>
      </c>
      <c r="K1123" s="33" t="s">
        <v>233</v>
      </c>
      <c r="L1123" s="83"/>
      <c r="M1123" s="33" t="s">
        <v>3114</v>
      </c>
      <c r="N1123" s="56" t="s">
        <v>1314</v>
      </c>
      <c r="O1123" s="381"/>
      <c r="P1123" s="381"/>
      <c r="Q1123" s="60"/>
      <c r="R1123" s="60">
        <v>780000</v>
      </c>
      <c r="S1123" s="60">
        <v>780000</v>
      </c>
      <c r="T1123" s="60">
        <v>780000</v>
      </c>
      <c r="U1123" s="436"/>
      <c r="V1123" s="437"/>
      <c r="W1123" s="60">
        <f t="shared" si="272"/>
        <v>2340000</v>
      </c>
      <c r="X1123" s="21">
        <f t="shared" si="270"/>
        <v>2620800.0000000005</v>
      </c>
      <c r="Y1123" s="83"/>
      <c r="Z1123" s="56">
        <v>2016</v>
      </c>
      <c r="AA1123" s="105"/>
      <c r="AB1123" s="432"/>
      <c r="AC1123" s="429"/>
      <c r="AD1123" s="430"/>
      <c r="AE1123" s="431"/>
      <c r="AF1123" s="427"/>
    </row>
    <row r="1124" spans="1:32" s="145" customFormat="1" ht="54.75" customHeight="1" x14ac:dyDescent="0.25">
      <c r="A1124" s="417"/>
      <c r="B1124" s="56" t="s">
        <v>3150</v>
      </c>
      <c r="C1124" s="83" t="s">
        <v>2</v>
      </c>
      <c r="D1124" s="83" t="s">
        <v>2854</v>
      </c>
      <c r="E1124" s="83" t="s">
        <v>1635</v>
      </c>
      <c r="F1124" s="83" t="s">
        <v>1632</v>
      </c>
      <c r="G1124" s="83" t="s">
        <v>3143</v>
      </c>
      <c r="H1124" s="33" t="s">
        <v>95</v>
      </c>
      <c r="I1124" s="56">
        <v>100</v>
      </c>
      <c r="J1124" s="205" t="s">
        <v>1016</v>
      </c>
      <c r="K1124" s="33" t="s">
        <v>233</v>
      </c>
      <c r="L1124" s="83"/>
      <c r="M1124" s="33" t="s">
        <v>3114</v>
      </c>
      <c r="N1124" s="56" t="s">
        <v>1314</v>
      </c>
      <c r="O1124" s="381"/>
      <c r="P1124" s="381"/>
      <c r="Q1124" s="60"/>
      <c r="R1124" s="60">
        <v>8798400</v>
      </c>
      <c r="S1124" s="60">
        <v>8798400</v>
      </c>
      <c r="T1124" s="60">
        <v>8798400</v>
      </c>
      <c r="U1124" s="436"/>
      <c r="V1124" s="437"/>
      <c r="W1124" s="60">
        <f t="shared" si="272"/>
        <v>26395200</v>
      </c>
      <c r="X1124" s="21">
        <f t="shared" si="270"/>
        <v>29562624.000000004</v>
      </c>
      <c r="Y1124" s="83"/>
      <c r="Z1124" s="56">
        <v>2016</v>
      </c>
      <c r="AA1124" s="105"/>
      <c r="AB1124" s="432"/>
      <c r="AC1124" s="429"/>
      <c r="AD1124" s="430"/>
      <c r="AE1124" s="431"/>
      <c r="AF1124" s="427"/>
    </row>
    <row r="1125" spans="1:32" s="145" customFormat="1" ht="54.75" customHeight="1" x14ac:dyDescent="0.25">
      <c r="A1125" s="417"/>
      <c r="B1125" s="56" t="s">
        <v>3151</v>
      </c>
      <c r="C1125" s="83" t="s">
        <v>2</v>
      </c>
      <c r="D1125" s="83" t="s">
        <v>3091</v>
      </c>
      <c r="E1125" s="83" t="s">
        <v>3092</v>
      </c>
      <c r="F1125" s="83" t="s">
        <v>3092</v>
      </c>
      <c r="G1125" s="83" t="s">
        <v>3293</v>
      </c>
      <c r="H1125" s="33" t="s">
        <v>95</v>
      </c>
      <c r="I1125" s="56">
        <v>0</v>
      </c>
      <c r="J1125" s="205" t="s">
        <v>1016</v>
      </c>
      <c r="K1125" s="33" t="s">
        <v>3060</v>
      </c>
      <c r="L1125" s="83"/>
      <c r="M1125" s="33" t="s">
        <v>1117</v>
      </c>
      <c r="N1125" s="56" t="s">
        <v>1314</v>
      </c>
      <c r="O1125" s="381"/>
      <c r="P1125" s="381"/>
      <c r="Q1125" s="60"/>
      <c r="R1125" s="60">
        <v>190000000</v>
      </c>
      <c r="S1125" s="60">
        <v>190000000</v>
      </c>
      <c r="T1125" s="60">
        <v>190000000</v>
      </c>
      <c r="U1125" s="436"/>
      <c r="V1125" s="437"/>
      <c r="W1125" s="60">
        <f t="shared" si="272"/>
        <v>570000000</v>
      </c>
      <c r="X1125" s="21">
        <f t="shared" si="270"/>
        <v>638400000.00000012</v>
      </c>
      <c r="Y1125" s="83"/>
      <c r="Z1125" s="56">
        <v>2016</v>
      </c>
      <c r="AA1125" s="105"/>
      <c r="AB1125" s="432"/>
      <c r="AC1125" s="429"/>
      <c r="AD1125" s="430"/>
      <c r="AE1125" s="431"/>
      <c r="AF1125" s="427"/>
    </row>
    <row r="1126" spans="1:32" s="145" customFormat="1" ht="54.75" customHeight="1" x14ac:dyDescent="0.25">
      <c r="A1126" s="417"/>
      <c r="B1126" s="56" t="s">
        <v>3152</v>
      </c>
      <c r="C1126" s="83" t="s">
        <v>2</v>
      </c>
      <c r="D1126" s="83" t="s">
        <v>3079</v>
      </c>
      <c r="E1126" s="83" t="s">
        <v>3080</v>
      </c>
      <c r="F1126" s="83" t="s">
        <v>3080</v>
      </c>
      <c r="G1126" s="83" t="s">
        <v>3159</v>
      </c>
      <c r="H1126" s="33" t="s">
        <v>95</v>
      </c>
      <c r="I1126" s="56">
        <v>0</v>
      </c>
      <c r="J1126" s="205" t="s">
        <v>3088</v>
      </c>
      <c r="K1126" s="33" t="s">
        <v>1085</v>
      </c>
      <c r="L1126" s="83"/>
      <c r="M1126" s="33" t="s">
        <v>3157</v>
      </c>
      <c r="N1126" s="56" t="s">
        <v>1314</v>
      </c>
      <c r="O1126" s="381"/>
      <c r="P1126" s="381"/>
      <c r="Q1126" s="60"/>
      <c r="R1126" s="60">
        <v>10666667</v>
      </c>
      <c r="S1126" s="60">
        <v>10666667</v>
      </c>
      <c r="T1126" s="60">
        <v>10666667</v>
      </c>
      <c r="U1126" s="436"/>
      <c r="V1126" s="437"/>
      <c r="W1126" s="60">
        <f t="shared" si="271"/>
        <v>32000001</v>
      </c>
      <c r="X1126" s="21">
        <f t="shared" ref="X1126" si="273">W1126*1.12</f>
        <v>35840001.120000005</v>
      </c>
      <c r="Y1126" s="83"/>
      <c r="Z1126" s="56">
        <v>2016</v>
      </c>
      <c r="AA1126" s="105"/>
      <c r="AB1126" s="432"/>
      <c r="AC1126" s="429"/>
      <c r="AD1126" s="430"/>
      <c r="AE1126" s="431"/>
      <c r="AF1126" s="427"/>
    </row>
    <row r="1127" spans="1:32" s="145" customFormat="1" ht="54.75" customHeight="1" x14ac:dyDescent="0.25">
      <c r="A1127" s="417"/>
      <c r="B1127" s="56" t="s">
        <v>3153</v>
      </c>
      <c r="C1127" s="83" t="s">
        <v>2</v>
      </c>
      <c r="D1127" s="83" t="s">
        <v>3079</v>
      </c>
      <c r="E1127" s="83" t="s">
        <v>3080</v>
      </c>
      <c r="F1127" s="83" t="s">
        <v>3080</v>
      </c>
      <c r="G1127" s="83" t="s">
        <v>3160</v>
      </c>
      <c r="H1127" s="33" t="s">
        <v>95</v>
      </c>
      <c r="I1127" s="56">
        <v>0</v>
      </c>
      <c r="J1127" s="205" t="s">
        <v>3088</v>
      </c>
      <c r="K1127" s="33" t="s">
        <v>1085</v>
      </c>
      <c r="L1127" s="83"/>
      <c r="M1127" s="33" t="s">
        <v>3157</v>
      </c>
      <c r="N1127" s="56" t="s">
        <v>1314</v>
      </c>
      <c r="O1127" s="381"/>
      <c r="P1127" s="381"/>
      <c r="Q1127" s="60"/>
      <c r="R1127" s="60">
        <v>53333333</v>
      </c>
      <c r="S1127" s="60">
        <v>53333333</v>
      </c>
      <c r="T1127" s="60">
        <v>53333333</v>
      </c>
      <c r="U1127" s="436"/>
      <c r="V1127" s="437"/>
      <c r="W1127" s="60">
        <f t="shared" ref="W1127:W1131" si="274">SUM(Q1127:U1127)</f>
        <v>159999999</v>
      </c>
      <c r="X1127" s="21">
        <f t="shared" ref="X1127:X1131" si="275">W1127*1.12</f>
        <v>179199998.88000003</v>
      </c>
      <c r="Y1127" s="83"/>
      <c r="Z1127" s="56">
        <v>2016</v>
      </c>
      <c r="AA1127" s="105"/>
      <c r="AB1127" s="432"/>
      <c r="AC1127" s="429"/>
      <c r="AD1127" s="430"/>
      <c r="AE1127" s="431"/>
      <c r="AF1127" s="427"/>
    </row>
    <row r="1128" spans="1:32" s="145" customFormat="1" ht="54.75" customHeight="1" x14ac:dyDescent="0.25">
      <c r="A1128" s="417"/>
      <c r="B1128" s="56" t="s">
        <v>3154</v>
      </c>
      <c r="C1128" s="83" t="s">
        <v>2</v>
      </c>
      <c r="D1128" s="83" t="s">
        <v>3079</v>
      </c>
      <c r="E1128" s="83" t="s">
        <v>3080</v>
      </c>
      <c r="F1128" s="83" t="s">
        <v>3080</v>
      </c>
      <c r="G1128" s="83" t="s">
        <v>3162</v>
      </c>
      <c r="H1128" s="33" t="s">
        <v>95</v>
      </c>
      <c r="I1128" s="56">
        <v>0</v>
      </c>
      <c r="J1128" s="205" t="s">
        <v>3088</v>
      </c>
      <c r="K1128" s="33" t="s">
        <v>1085</v>
      </c>
      <c r="L1128" s="83"/>
      <c r="M1128" s="33" t="s">
        <v>3157</v>
      </c>
      <c r="N1128" s="56" t="s">
        <v>1314</v>
      </c>
      <c r="O1128" s="381"/>
      <c r="P1128" s="381"/>
      <c r="Q1128" s="60"/>
      <c r="R1128" s="60">
        <v>10666667</v>
      </c>
      <c r="S1128" s="60">
        <v>32000000</v>
      </c>
      <c r="T1128" s="60">
        <v>32000000</v>
      </c>
      <c r="U1128" s="436"/>
      <c r="V1128" s="437"/>
      <c r="W1128" s="60">
        <f t="shared" si="274"/>
        <v>74666667</v>
      </c>
      <c r="X1128" s="21">
        <f t="shared" si="275"/>
        <v>83626667.040000007</v>
      </c>
      <c r="Y1128" s="83"/>
      <c r="Z1128" s="56">
        <v>2016</v>
      </c>
      <c r="AA1128" s="105"/>
      <c r="AB1128" s="432"/>
      <c r="AC1128" s="429"/>
      <c r="AD1128" s="430"/>
      <c r="AE1128" s="431"/>
      <c r="AF1128" s="427"/>
    </row>
    <row r="1129" spans="1:32" s="145" customFormat="1" ht="54.75" customHeight="1" x14ac:dyDescent="0.25">
      <c r="A1129" s="417"/>
      <c r="B1129" s="56" t="s">
        <v>3155</v>
      </c>
      <c r="C1129" s="83" t="s">
        <v>2</v>
      </c>
      <c r="D1129" s="83" t="s">
        <v>3079</v>
      </c>
      <c r="E1129" s="83" t="s">
        <v>3080</v>
      </c>
      <c r="F1129" s="83" t="s">
        <v>3080</v>
      </c>
      <c r="G1129" s="83" t="s">
        <v>3161</v>
      </c>
      <c r="H1129" s="33" t="s">
        <v>95</v>
      </c>
      <c r="I1129" s="56">
        <v>0</v>
      </c>
      <c r="J1129" s="205" t="s">
        <v>3088</v>
      </c>
      <c r="K1129" s="33" t="s">
        <v>1085</v>
      </c>
      <c r="L1129" s="83"/>
      <c r="M1129" s="33" t="s">
        <v>3157</v>
      </c>
      <c r="N1129" s="56" t="s">
        <v>1314</v>
      </c>
      <c r="O1129" s="381"/>
      <c r="P1129" s="381"/>
      <c r="Q1129" s="60"/>
      <c r="R1129" s="60">
        <v>106666667</v>
      </c>
      <c r="S1129" s="60">
        <v>85333333</v>
      </c>
      <c r="T1129" s="60">
        <v>85333333</v>
      </c>
      <c r="U1129" s="436"/>
      <c r="V1129" s="437"/>
      <c r="W1129" s="60">
        <f t="shared" si="274"/>
        <v>277333333</v>
      </c>
      <c r="X1129" s="21">
        <f t="shared" si="275"/>
        <v>310613332.96000004</v>
      </c>
      <c r="Y1129" s="83"/>
      <c r="Z1129" s="56">
        <v>2016</v>
      </c>
      <c r="AA1129" s="105"/>
      <c r="AB1129" s="432"/>
      <c r="AC1129" s="429"/>
      <c r="AD1129" s="430"/>
      <c r="AE1129" s="431"/>
      <c r="AF1129" s="427"/>
    </row>
    <row r="1130" spans="1:32" s="145" customFormat="1" ht="54.75" customHeight="1" x14ac:dyDescent="0.25">
      <c r="A1130" s="417"/>
      <c r="B1130" s="56" t="s">
        <v>3156</v>
      </c>
      <c r="C1130" s="83" t="s">
        <v>2</v>
      </c>
      <c r="D1130" s="83" t="s">
        <v>3079</v>
      </c>
      <c r="E1130" s="83" t="s">
        <v>3080</v>
      </c>
      <c r="F1130" s="83" t="s">
        <v>3080</v>
      </c>
      <c r="G1130" s="83" t="s">
        <v>3163</v>
      </c>
      <c r="H1130" s="33" t="s">
        <v>95</v>
      </c>
      <c r="I1130" s="56">
        <v>0</v>
      </c>
      <c r="J1130" s="205" t="s">
        <v>3088</v>
      </c>
      <c r="K1130" s="33" t="s">
        <v>1085</v>
      </c>
      <c r="L1130" s="83"/>
      <c r="M1130" s="33" t="s">
        <v>3157</v>
      </c>
      <c r="N1130" s="56" t="s">
        <v>1314</v>
      </c>
      <c r="O1130" s="381"/>
      <c r="P1130" s="381"/>
      <c r="Q1130" s="60"/>
      <c r="R1130" s="60">
        <v>32000000</v>
      </c>
      <c r="S1130" s="60">
        <v>32000000</v>
      </c>
      <c r="T1130" s="60">
        <v>32000000</v>
      </c>
      <c r="U1130" s="436"/>
      <c r="V1130" s="437"/>
      <c r="W1130" s="60">
        <f t="shared" si="274"/>
        <v>96000000</v>
      </c>
      <c r="X1130" s="21">
        <f t="shared" si="275"/>
        <v>107520000.00000001</v>
      </c>
      <c r="Y1130" s="83"/>
      <c r="Z1130" s="56">
        <v>2016</v>
      </c>
      <c r="AA1130" s="105"/>
      <c r="AB1130" s="432"/>
      <c r="AC1130" s="429"/>
      <c r="AD1130" s="430"/>
      <c r="AE1130" s="431"/>
      <c r="AF1130" s="427"/>
    </row>
    <row r="1131" spans="1:32" s="145" customFormat="1" ht="54.75" customHeight="1" x14ac:dyDescent="0.25">
      <c r="A1131" s="417"/>
      <c r="B1131" s="56" t="s">
        <v>3158</v>
      </c>
      <c r="C1131" s="83" t="s">
        <v>2</v>
      </c>
      <c r="D1131" s="83" t="s">
        <v>3079</v>
      </c>
      <c r="E1131" s="83" t="s">
        <v>3080</v>
      </c>
      <c r="F1131" s="83" t="s">
        <v>3080</v>
      </c>
      <c r="G1131" s="83" t="s">
        <v>3160</v>
      </c>
      <c r="H1131" s="33" t="s">
        <v>95</v>
      </c>
      <c r="I1131" s="56">
        <v>0</v>
      </c>
      <c r="J1131" s="205" t="s">
        <v>3088</v>
      </c>
      <c r="K1131" s="33" t="s">
        <v>1085</v>
      </c>
      <c r="L1131" s="83"/>
      <c r="M1131" s="33" t="s">
        <v>3157</v>
      </c>
      <c r="N1131" s="56" t="s">
        <v>1314</v>
      </c>
      <c r="O1131" s="381"/>
      <c r="P1131" s="381"/>
      <c r="Q1131" s="60"/>
      <c r="R1131" s="60">
        <v>7100000</v>
      </c>
      <c r="S1131" s="60">
        <v>7100000</v>
      </c>
      <c r="T1131" s="60">
        <v>7100000</v>
      </c>
      <c r="U1131" s="436"/>
      <c r="V1131" s="437"/>
      <c r="W1131" s="60">
        <f t="shared" si="274"/>
        <v>21300000</v>
      </c>
      <c r="X1131" s="21">
        <f t="shared" si="275"/>
        <v>23856000.000000004</v>
      </c>
      <c r="Y1131" s="83"/>
      <c r="Z1131" s="56">
        <v>2016</v>
      </c>
      <c r="AA1131" s="105"/>
      <c r="AB1131" s="432"/>
      <c r="AC1131" s="429"/>
      <c r="AD1131" s="430"/>
      <c r="AE1131" s="431"/>
      <c r="AF1131" s="427"/>
    </row>
    <row r="1132" spans="1:32" s="145" customFormat="1" ht="54.75" customHeight="1" x14ac:dyDescent="0.25">
      <c r="A1132" s="417"/>
      <c r="B1132" s="56" t="s">
        <v>3164</v>
      </c>
      <c r="C1132" s="83" t="s">
        <v>2</v>
      </c>
      <c r="D1132" s="83" t="s">
        <v>3165</v>
      </c>
      <c r="E1132" s="83" t="s">
        <v>3166</v>
      </c>
      <c r="F1132" s="83" t="s">
        <v>3166</v>
      </c>
      <c r="G1132" s="83" t="s">
        <v>3167</v>
      </c>
      <c r="H1132" s="33" t="s">
        <v>95</v>
      </c>
      <c r="I1132" s="56">
        <v>0</v>
      </c>
      <c r="J1132" s="205" t="s">
        <v>1016</v>
      </c>
      <c r="K1132" s="33" t="s">
        <v>1085</v>
      </c>
      <c r="L1132" s="83"/>
      <c r="M1132" s="33" t="s">
        <v>3157</v>
      </c>
      <c r="N1132" s="56" t="s">
        <v>1314</v>
      </c>
      <c r="O1132" s="381"/>
      <c r="P1132" s="381"/>
      <c r="Q1132" s="60"/>
      <c r="R1132" s="60">
        <v>181200000</v>
      </c>
      <c r="S1132" s="60">
        <v>109680000</v>
      </c>
      <c r="T1132" s="60"/>
      <c r="U1132" s="436"/>
      <c r="V1132" s="437"/>
      <c r="W1132" s="60">
        <f>SUM(Q1132:U1132)</f>
        <v>290880000</v>
      </c>
      <c r="X1132" s="21">
        <f>W1132*1.12</f>
        <v>325785600.00000006</v>
      </c>
      <c r="Y1132" s="83"/>
      <c r="Z1132" s="56">
        <v>2016</v>
      </c>
      <c r="AA1132" s="105"/>
      <c r="AB1132" s="432"/>
      <c r="AC1132" s="429"/>
      <c r="AD1132" s="430"/>
      <c r="AE1132" s="431"/>
      <c r="AF1132" s="427"/>
    </row>
    <row r="1133" spans="1:32" s="145" customFormat="1" ht="54.75" customHeight="1" x14ac:dyDescent="0.25">
      <c r="A1133" s="417"/>
      <c r="B1133" s="56" t="s">
        <v>3168</v>
      </c>
      <c r="C1133" s="83" t="s">
        <v>2</v>
      </c>
      <c r="D1133" s="83" t="s">
        <v>3173</v>
      </c>
      <c r="E1133" s="83" t="s">
        <v>617</v>
      </c>
      <c r="F1133" s="83" t="s">
        <v>617</v>
      </c>
      <c r="G1133" s="83" t="s">
        <v>3174</v>
      </c>
      <c r="H1133" s="33" t="s">
        <v>95</v>
      </c>
      <c r="I1133" s="56">
        <v>0</v>
      </c>
      <c r="J1133" s="205" t="s">
        <v>3088</v>
      </c>
      <c r="K1133" s="33" t="s">
        <v>14</v>
      </c>
      <c r="L1133" s="83"/>
      <c r="M1133" s="33" t="s">
        <v>15</v>
      </c>
      <c r="N1133" s="56" t="s">
        <v>1314</v>
      </c>
      <c r="O1133" s="381"/>
      <c r="P1133" s="381"/>
      <c r="Q1133" s="60"/>
      <c r="R1133" s="60">
        <v>90975900</v>
      </c>
      <c r="S1133" s="60">
        <v>113876700</v>
      </c>
      <c r="T1133" s="60">
        <v>113876700</v>
      </c>
      <c r="U1133" s="436">
        <v>137508600</v>
      </c>
      <c r="V1133" s="437"/>
      <c r="W1133" s="60">
        <v>628603800</v>
      </c>
      <c r="X1133" s="21">
        <f t="shared" ref="X1133:X1134" si="276">W1133*1.12</f>
        <v>704036256.00000012</v>
      </c>
      <c r="Y1133" s="83"/>
      <c r="Z1133" s="56">
        <v>2016</v>
      </c>
      <c r="AA1133" s="105"/>
      <c r="AB1133" s="432"/>
      <c r="AC1133" s="429"/>
      <c r="AD1133" s="430"/>
      <c r="AE1133" s="431"/>
      <c r="AF1133" s="427"/>
    </row>
    <row r="1134" spans="1:32" s="145" customFormat="1" ht="54.75" customHeight="1" x14ac:dyDescent="0.25">
      <c r="A1134" s="417"/>
      <c r="B1134" s="56" t="s">
        <v>3176</v>
      </c>
      <c r="C1134" s="83" t="s">
        <v>2</v>
      </c>
      <c r="D1134" s="83" t="s">
        <v>1810</v>
      </c>
      <c r="E1134" s="83" t="s">
        <v>1811</v>
      </c>
      <c r="F1134" s="83" t="s">
        <v>1811</v>
      </c>
      <c r="G1134" s="83" t="s">
        <v>3177</v>
      </c>
      <c r="H1134" s="33" t="s">
        <v>95</v>
      </c>
      <c r="I1134" s="56">
        <v>100</v>
      </c>
      <c r="J1134" s="205" t="s">
        <v>1016</v>
      </c>
      <c r="K1134" s="33" t="s">
        <v>1834</v>
      </c>
      <c r="L1134" s="83"/>
      <c r="M1134" s="33" t="s">
        <v>495</v>
      </c>
      <c r="N1134" s="56" t="s">
        <v>1314</v>
      </c>
      <c r="O1134" s="381"/>
      <c r="P1134" s="381"/>
      <c r="Q1134" s="60">
        <v>1461538.4615384615</v>
      </c>
      <c r="R1134" s="60">
        <v>17538461.538461536</v>
      </c>
      <c r="S1134" s="60"/>
      <c r="T1134" s="60"/>
      <c r="U1134" s="436"/>
      <c r="V1134" s="437"/>
      <c r="W1134" s="60">
        <f>SUM(Q1134:U1134)</f>
        <v>18999999.999999996</v>
      </c>
      <c r="X1134" s="21">
        <f t="shared" si="276"/>
        <v>21279999.999999996</v>
      </c>
      <c r="Y1134" s="83"/>
      <c r="Z1134" s="56">
        <v>2015</v>
      </c>
      <c r="AA1134" s="105"/>
      <c r="AB1134" s="432"/>
      <c r="AC1134" s="429"/>
      <c r="AD1134" s="430"/>
      <c r="AE1134" s="431"/>
      <c r="AF1134" s="427"/>
    </row>
    <row r="1135" spans="1:32" s="145" customFormat="1" ht="54.75" customHeight="1" x14ac:dyDescent="0.25">
      <c r="A1135" s="417"/>
      <c r="B1135" s="56" t="s">
        <v>3178</v>
      </c>
      <c r="C1135" s="83" t="s">
        <v>2</v>
      </c>
      <c r="D1135" s="83" t="s">
        <v>3067</v>
      </c>
      <c r="E1135" s="83" t="s">
        <v>532</v>
      </c>
      <c r="F1135" s="83" t="s">
        <v>980</v>
      </c>
      <c r="G1135" s="83" t="s">
        <v>3181</v>
      </c>
      <c r="H1135" s="33" t="s">
        <v>95</v>
      </c>
      <c r="I1135" s="56">
        <v>100</v>
      </c>
      <c r="J1135" s="205" t="s">
        <v>1016</v>
      </c>
      <c r="K1135" s="33" t="s">
        <v>1085</v>
      </c>
      <c r="L1135" s="83"/>
      <c r="M1135" s="33" t="s">
        <v>3114</v>
      </c>
      <c r="N1135" s="56" t="s">
        <v>1314</v>
      </c>
      <c r="O1135" s="381"/>
      <c r="P1135" s="381"/>
      <c r="Q1135" s="60"/>
      <c r="R1135" s="60">
        <v>420000</v>
      </c>
      <c r="S1135" s="60">
        <v>420000</v>
      </c>
      <c r="T1135" s="60">
        <v>420000</v>
      </c>
      <c r="U1135" s="436"/>
      <c r="V1135" s="437"/>
      <c r="W1135" s="60">
        <f>SUM(Q1135:U1135)</f>
        <v>1260000</v>
      </c>
      <c r="X1135" s="21">
        <f>W1135*1.12</f>
        <v>1411200.0000000002</v>
      </c>
      <c r="Y1135" s="83"/>
      <c r="Z1135" s="56">
        <v>2016</v>
      </c>
      <c r="AA1135" s="105"/>
      <c r="AB1135" s="432"/>
      <c r="AC1135" s="429"/>
      <c r="AD1135" s="430"/>
      <c r="AE1135" s="431"/>
      <c r="AF1135" s="427"/>
    </row>
    <row r="1136" spans="1:32" s="145" customFormat="1" ht="54.75" customHeight="1" x14ac:dyDescent="0.25">
      <c r="A1136" s="417"/>
      <c r="B1136" s="56" t="s">
        <v>3179</v>
      </c>
      <c r="C1136" s="83" t="s">
        <v>2</v>
      </c>
      <c r="D1136" s="83" t="s">
        <v>3067</v>
      </c>
      <c r="E1136" s="83" t="s">
        <v>532</v>
      </c>
      <c r="F1136" s="83" t="s">
        <v>980</v>
      </c>
      <c r="G1136" s="83" t="s">
        <v>3143</v>
      </c>
      <c r="H1136" s="33" t="s">
        <v>95</v>
      </c>
      <c r="I1136" s="56">
        <v>100</v>
      </c>
      <c r="J1136" s="205" t="s">
        <v>1016</v>
      </c>
      <c r="K1136" s="33" t="s">
        <v>1085</v>
      </c>
      <c r="L1136" s="83"/>
      <c r="M1136" s="33" t="s">
        <v>3114</v>
      </c>
      <c r="N1136" s="56" t="s">
        <v>1314</v>
      </c>
      <c r="O1136" s="381"/>
      <c r="P1136" s="381"/>
      <c r="Q1136" s="60"/>
      <c r="R1136" s="60">
        <v>960000</v>
      </c>
      <c r="S1136" s="60">
        <v>960000</v>
      </c>
      <c r="T1136" s="60">
        <v>960000</v>
      </c>
      <c r="U1136" s="436"/>
      <c r="V1136" s="437"/>
      <c r="W1136" s="60">
        <f t="shared" ref="W1136" si="277">SUM(Q1136:U1136)</f>
        <v>2880000</v>
      </c>
      <c r="X1136" s="21">
        <f t="shared" ref="X1136:X1139" si="278">W1136*1.12</f>
        <v>3225600.0000000005</v>
      </c>
      <c r="Y1136" s="83"/>
      <c r="Z1136" s="56">
        <v>2016</v>
      </c>
      <c r="AA1136" s="105"/>
      <c r="AB1136" s="432"/>
      <c r="AC1136" s="429"/>
      <c r="AD1136" s="430"/>
      <c r="AE1136" s="431"/>
      <c r="AF1136" s="427"/>
    </row>
    <row r="1137" spans="1:32" s="145" customFormat="1" ht="54.75" customHeight="1" x14ac:dyDescent="0.25">
      <c r="A1137" s="417"/>
      <c r="B1137" s="56" t="s">
        <v>3180</v>
      </c>
      <c r="C1137" s="83" t="s">
        <v>2</v>
      </c>
      <c r="D1137" s="83" t="s">
        <v>3067</v>
      </c>
      <c r="E1137" s="83" t="s">
        <v>532</v>
      </c>
      <c r="F1137" s="83" t="s">
        <v>980</v>
      </c>
      <c r="G1137" s="83" t="s">
        <v>3071</v>
      </c>
      <c r="H1137" s="33" t="s">
        <v>95</v>
      </c>
      <c r="I1137" s="56">
        <v>100</v>
      </c>
      <c r="J1137" s="205" t="s">
        <v>1016</v>
      </c>
      <c r="K1137" s="33" t="s">
        <v>1085</v>
      </c>
      <c r="L1137" s="83"/>
      <c r="M1137" s="33" t="s">
        <v>3114</v>
      </c>
      <c r="N1137" s="56" t="s">
        <v>1314</v>
      </c>
      <c r="O1137" s="381"/>
      <c r="P1137" s="381"/>
      <c r="Q1137" s="60"/>
      <c r="R1137" s="60">
        <v>1560000</v>
      </c>
      <c r="S1137" s="60">
        <v>1560000</v>
      </c>
      <c r="T1137" s="60">
        <v>1560000</v>
      </c>
      <c r="U1137" s="436"/>
      <c r="V1137" s="437"/>
      <c r="W1137" s="60">
        <f>SUM(Q1137:U1137)</f>
        <v>4680000</v>
      </c>
      <c r="X1137" s="21">
        <f t="shared" si="278"/>
        <v>5241600.0000000009</v>
      </c>
      <c r="Y1137" s="83"/>
      <c r="Z1137" s="56">
        <v>2016</v>
      </c>
      <c r="AA1137" s="105"/>
      <c r="AB1137" s="432"/>
      <c r="AC1137" s="429"/>
      <c r="AD1137" s="430"/>
      <c r="AE1137" s="431"/>
      <c r="AF1137" s="427"/>
    </row>
    <row r="1138" spans="1:32" s="145" customFormat="1" ht="54.75" customHeight="1" x14ac:dyDescent="0.25">
      <c r="A1138" s="417"/>
      <c r="B1138" s="56" t="s">
        <v>3192</v>
      </c>
      <c r="C1138" s="83" t="s">
        <v>2</v>
      </c>
      <c r="D1138" s="83" t="s">
        <v>3008</v>
      </c>
      <c r="E1138" s="83" t="s">
        <v>430</v>
      </c>
      <c r="F1138" s="83" t="s">
        <v>430</v>
      </c>
      <c r="G1138" s="83" t="s">
        <v>3193</v>
      </c>
      <c r="H1138" s="33" t="s">
        <v>95</v>
      </c>
      <c r="I1138" s="56">
        <v>0</v>
      </c>
      <c r="J1138" s="205" t="s">
        <v>503</v>
      </c>
      <c r="K1138" s="33" t="s">
        <v>1865</v>
      </c>
      <c r="L1138" s="83"/>
      <c r="M1138" s="33" t="s">
        <v>1117</v>
      </c>
      <c r="N1138" s="56" t="s">
        <v>1314</v>
      </c>
      <c r="O1138" s="381"/>
      <c r="P1138" s="381"/>
      <c r="Q1138" s="60"/>
      <c r="R1138" s="60">
        <v>184572000</v>
      </c>
      <c r="S1138" s="60">
        <v>184572000</v>
      </c>
      <c r="T1138" s="60">
        <v>184572000</v>
      </c>
      <c r="U1138" s="436"/>
      <c r="V1138" s="437"/>
      <c r="W1138" s="60">
        <f>SUM(Q1138:U1138)</f>
        <v>553716000</v>
      </c>
      <c r="X1138" s="21">
        <f t="shared" si="278"/>
        <v>620161920</v>
      </c>
      <c r="Y1138" s="83"/>
      <c r="Z1138" s="56">
        <v>2016</v>
      </c>
      <c r="AA1138" s="105"/>
      <c r="AB1138" s="432"/>
      <c r="AC1138" s="429"/>
      <c r="AD1138" s="430"/>
      <c r="AE1138" s="431"/>
      <c r="AF1138" s="427"/>
    </row>
    <row r="1139" spans="1:32" s="145" customFormat="1" ht="54.75" customHeight="1" x14ac:dyDescent="0.25">
      <c r="A1139" s="417"/>
      <c r="B1139" s="56" t="s">
        <v>3194</v>
      </c>
      <c r="C1139" s="83" t="s">
        <v>2</v>
      </c>
      <c r="D1139" s="83" t="s">
        <v>3195</v>
      </c>
      <c r="E1139" s="83" t="s">
        <v>3196</v>
      </c>
      <c r="F1139" s="83" t="s">
        <v>3196</v>
      </c>
      <c r="G1139" s="83" t="s">
        <v>3197</v>
      </c>
      <c r="H1139" s="33" t="s">
        <v>95</v>
      </c>
      <c r="I1139" s="56">
        <v>0</v>
      </c>
      <c r="J1139" s="205" t="s">
        <v>3198</v>
      </c>
      <c r="K1139" s="33" t="s">
        <v>14</v>
      </c>
      <c r="L1139" s="83"/>
      <c r="M1139" s="33" t="s">
        <v>3199</v>
      </c>
      <c r="N1139" s="56" t="s">
        <v>1314</v>
      </c>
      <c r="O1139" s="381"/>
      <c r="P1139" s="381"/>
      <c r="Q1139" s="60"/>
      <c r="R1139" s="60">
        <v>25372441</v>
      </c>
      <c r="S1139" s="60">
        <v>26644278</v>
      </c>
      <c r="T1139" s="60">
        <v>27974437</v>
      </c>
      <c r="U1139" s="436">
        <v>29371866</v>
      </c>
      <c r="V1139" s="437"/>
      <c r="W1139" s="60">
        <f>SUM(Q1139:U1139)</f>
        <v>109363022</v>
      </c>
      <c r="X1139" s="21">
        <f t="shared" si="278"/>
        <v>122486584.64000002</v>
      </c>
      <c r="Y1139" s="83"/>
      <c r="Z1139" s="56">
        <v>2016</v>
      </c>
      <c r="AA1139" s="105"/>
      <c r="AB1139" s="432"/>
      <c r="AC1139" s="429"/>
      <c r="AD1139" s="430"/>
      <c r="AE1139" s="431"/>
      <c r="AF1139" s="427"/>
    </row>
    <row r="1140" spans="1:32" s="145" customFormat="1" ht="54.75" customHeight="1" x14ac:dyDescent="0.25">
      <c r="A1140" s="417"/>
      <c r="B1140" s="56" t="s">
        <v>3210</v>
      </c>
      <c r="C1140" s="83" t="s">
        <v>2</v>
      </c>
      <c r="D1140" s="83" t="s">
        <v>2715</v>
      </c>
      <c r="E1140" s="83" t="s">
        <v>2716</v>
      </c>
      <c r="F1140" s="83" t="s">
        <v>2716</v>
      </c>
      <c r="G1140" s="83" t="s">
        <v>3208</v>
      </c>
      <c r="H1140" s="33" t="s">
        <v>3</v>
      </c>
      <c r="I1140" s="56">
        <v>100</v>
      </c>
      <c r="J1140" s="205" t="s">
        <v>3088</v>
      </c>
      <c r="K1140" s="33" t="s">
        <v>3051</v>
      </c>
      <c r="L1140" s="83"/>
      <c r="M1140" s="33" t="s">
        <v>3209</v>
      </c>
      <c r="N1140" s="56" t="s">
        <v>1314</v>
      </c>
      <c r="O1140" s="381"/>
      <c r="P1140" s="381"/>
      <c r="Q1140" s="60"/>
      <c r="R1140" s="60">
        <v>0</v>
      </c>
      <c r="S1140" s="60">
        <v>0</v>
      </c>
      <c r="T1140" s="60">
        <v>0</v>
      </c>
      <c r="U1140" s="436"/>
      <c r="V1140" s="437"/>
      <c r="W1140" s="60">
        <f>SUM(Q1140:U1140)</f>
        <v>0</v>
      </c>
      <c r="X1140" s="21">
        <f t="shared" ref="X1140:X1144" si="279">W1140*1.12</f>
        <v>0</v>
      </c>
      <c r="Y1140" s="83"/>
      <c r="Z1140" s="56">
        <v>2016</v>
      </c>
      <c r="AA1140" s="105"/>
      <c r="AB1140" s="432"/>
      <c r="AC1140" s="429"/>
      <c r="AD1140" s="430"/>
      <c r="AE1140" s="431"/>
      <c r="AF1140" s="427"/>
    </row>
    <row r="1141" spans="1:32" s="145" customFormat="1" ht="54.75" customHeight="1" x14ac:dyDescent="0.25">
      <c r="A1141" s="417"/>
      <c r="B1141" s="56" t="s">
        <v>3311</v>
      </c>
      <c r="C1141" s="83" t="s">
        <v>2</v>
      </c>
      <c r="D1141" s="83" t="s">
        <v>2715</v>
      </c>
      <c r="E1141" s="83" t="s">
        <v>2716</v>
      </c>
      <c r="F1141" s="83" t="s">
        <v>2716</v>
      </c>
      <c r="G1141" s="83" t="s">
        <v>3208</v>
      </c>
      <c r="H1141" s="33" t="s">
        <v>3</v>
      </c>
      <c r="I1141" s="56">
        <v>100</v>
      </c>
      <c r="J1141" s="205" t="s">
        <v>3088</v>
      </c>
      <c r="K1141" s="33" t="s">
        <v>3051</v>
      </c>
      <c r="L1141" s="83"/>
      <c r="M1141" s="33" t="s">
        <v>3209</v>
      </c>
      <c r="N1141" s="56" t="s">
        <v>1314</v>
      </c>
      <c r="O1141" s="381"/>
      <c r="P1141" s="381"/>
      <c r="Q1141" s="60"/>
      <c r="R1141" s="60">
        <v>127901344.22</v>
      </c>
      <c r="S1141" s="60">
        <v>139495623</v>
      </c>
      <c r="T1141" s="60">
        <v>139495623</v>
      </c>
      <c r="U1141" s="436"/>
      <c r="V1141" s="437"/>
      <c r="W1141" s="60">
        <f>SUM(Q1141:U1141)</f>
        <v>406892590.22000003</v>
      </c>
      <c r="X1141" s="21">
        <f t="shared" si="279"/>
        <v>455719701.04640007</v>
      </c>
      <c r="Y1141" s="83"/>
      <c r="Z1141" s="56">
        <v>2016</v>
      </c>
      <c r="AA1141" s="105"/>
      <c r="AB1141" s="432"/>
      <c r="AC1141" s="429"/>
      <c r="AD1141" s="430"/>
      <c r="AE1141" s="431"/>
      <c r="AF1141" s="427"/>
    </row>
    <row r="1142" spans="1:32" s="145" customFormat="1" ht="54.75" customHeight="1" x14ac:dyDescent="0.25">
      <c r="A1142" s="417"/>
      <c r="B1142" s="56" t="s">
        <v>3226</v>
      </c>
      <c r="C1142" s="83" t="s">
        <v>2</v>
      </c>
      <c r="D1142" s="83" t="s">
        <v>390</v>
      </c>
      <c r="E1142" s="83" t="s">
        <v>391</v>
      </c>
      <c r="F1142" s="83" t="s">
        <v>391</v>
      </c>
      <c r="G1142" s="83" t="s">
        <v>3227</v>
      </c>
      <c r="H1142" s="33" t="s">
        <v>95</v>
      </c>
      <c r="I1142" s="56">
        <v>0</v>
      </c>
      <c r="J1142" s="205" t="s">
        <v>1016</v>
      </c>
      <c r="K1142" s="33" t="s">
        <v>3228</v>
      </c>
      <c r="L1142" s="83"/>
      <c r="M1142" s="33" t="s">
        <v>495</v>
      </c>
      <c r="N1142" s="56" t="s">
        <v>1314</v>
      </c>
      <c r="O1142" s="381"/>
      <c r="P1142" s="381"/>
      <c r="Q1142" s="60">
        <v>764936.5384615385</v>
      </c>
      <c r="R1142" s="60">
        <v>9179238.461538462</v>
      </c>
      <c r="S1142" s="60"/>
      <c r="T1142" s="60"/>
      <c r="U1142" s="436"/>
      <c r="V1142" s="437"/>
      <c r="W1142" s="60">
        <f t="shared" ref="W1142:W1145" si="280">SUM(Q1142:U1142)</f>
        <v>9944175</v>
      </c>
      <c r="X1142" s="21">
        <f t="shared" si="279"/>
        <v>11137476.000000002</v>
      </c>
      <c r="Y1142" s="83"/>
      <c r="Z1142" s="56">
        <v>2016</v>
      </c>
      <c r="AA1142" s="105"/>
      <c r="AB1142" s="432"/>
      <c r="AC1142" s="429"/>
      <c r="AD1142" s="430"/>
      <c r="AE1142" s="431"/>
      <c r="AF1142" s="427"/>
    </row>
    <row r="1143" spans="1:32" s="145" customFormat="1" ht="45.75" customHeight="1" x14ac:dyDescent="0.25">
      <c r="A1143" s="417"/>
      <c r="B1143" s="56" t="s">
        <v>3229</v>
      </c>
      <c r="C1143" s="83" t="s">
        <v>2</v>
      </c>
      <c r="D1143" s="83" t="s">
        <v>2849</v>
      </c>
      <c r="E1143" s="83" t="s">
        <v>2850</v>
      </c>
      <c r="F1143" s="83" t="s">
        <v>2850</v>
      </c>
      <c r="G1143" s="83" t="s">
        <v>3230</v>
      </c>
      <c r="H1143" s="33" t="s">
        <v>95</v>
      </c>
      <c r="I1143" s="56">
        <v>100</v>
      </c>
      <c r="J1143" s="205" t="s">
        <v>1016</v>
      </c>
      <c r="K1143" s="33" t="s">
        <v>2546</v>
      </c>
      <c r="L1143" s="83"/>
      <c r="M1143" s="33" t="s">
        <v>3256</v>
      </c>
      <c r="N1143" s="56" t="s">
        <v>1314</v>
      </c>
      <c r="O1143" s="381"/>
      <c r="P1143" s="381"/>
      <c r="Q1143" s="60"/>
      <c r="R1143" s="60">
        <v>110278928.59999999</v>
      </c>
      <c r="S1143" s="60">
        <v>110278928.59999999</v>
      </c>
      <c r="T1143" s="60">
        <v>110278928.59999999</v>
      </c>
      <c r="U1143" s="436"/>
      <c r="V1143" s="437"/>
      <c r="W1143" s="60">
        <f t="shared" si="280"/>
        <v>330836785.79999995</v>
      </c>
      <c r="X1143" s="21">
        <f t="shared" si="279"/>
        <v>370537200.09599996</v>
      </c>
      <c r="Y1143" s="83"/>
      <c r="Z1143" s="56">
        <v>2016</v>
      </c>
      <c r="AA1143" s="105"/>
      <c r="AB1143" s="432"/>
      <c r="AC1143" s="429"/>
      <c r="AD1143" s="438"/>
      <c r="AE1143" s="438"/>
      <c r="AF1143" s="438"/>
    </row>
    <row r="1144" spans="1:32" s="145" customFormat="1" ht="45.75" customHeight="1" x14ac:dyDescent="0.25">
      <c r="A1144" s="417"/>
      <c r="B1144" s="56" t="s">
        <v>3231</v>
      </c>
      <c r="C1144" s="83" t="s">
        <v>2</v>
      </c>
      <c r="D1144" s="83" t="s">
        <v>2849</v>
      </c>
      <c r="E1144" s="83" t="s">
        <v>2850</v>
      </c>
      <c r="F1144" s="83" t="s">
        <v>2850</v>
      </c>
      <c r="G1144" s="83" t="s">
        <v>3268</v>
      </c>
      <c r="H1144" s="33" t="s">
        <v>95</v>
      </c>
      <c r="I1144" s="56">
        <v>100</v>
      </c>
      <c r="J1144" s="205" t="s">
        <v>1016</v>
      </c>
      <c r="K1144" s="33" t="s">
        <v>2546</v>
      </c>
      <c r="L1144" s="83"/>
      <c r="M1144" s="33" t="s">
        <v>3256</v>
      </c>
      <c r="N1144" s="56" t="s">
        <v>1314</v>
      </c>
      <c r="O1144" s="381"/>
      <c r="P1144" s="381"/>
      <c r="Q1144" s="60"/>
      <c r="R1144" s="60">
        <v>11083928.57</v>
      </c>
      <c r="S1144" s="60">
        <v>11083928.57</v>
      </c>
      <c r="T1144" s="60">
        <v>11083928.57</v>
      </c>
      <c r="U1144" s="436"/>
      <c r="V1144" s="437"/>
      <c r="W1144" s="60">
        <f t="shared" si="280"/>
        <v>33251785.710000001</v>
      </c>
      <c r="X1144" s="21">
        <f t="shared" si="279"/>
        <v>37241999.995200008</v>
      </c>
      <c r="Y1144" s="83"/>
      <c r="Z1144" s="56">
        <v>2016</v>
      </c>
      <c r="AA1144" s="105"/>
      <c r="AB1144" s="432"/>
      <c r="AC1144" s="439"/>
      <c r="AD1144" s="438"/>
      <c r="AE1144" s="438"/>
      <c r="AF1144" s="438"/>
    </row>
    <row r="1145" spans="1:32" s="145" customFormat="1" ht="54.75" customHeight="1" x14ac:dyDescent="0.25">
      <c r="A1145" s="417"/>
      <c r="B1145" s="56" t="s">
        <v>3232</v>
      </c>
      <c r="C1145" s="83" t="s">
        <v>2</v>
      </c>
      <c r="D1145" s="83" t="s">
        <v>2849</v>
      </c>
      <c r="E1145" s="83" t="s">
        <v>2850</v>
      </c>
      <c r="F1145" s="83" t="s">
        <v>2850</v>
      </c>
      <c r="G1145" s="83" t="s">
        <v>3269</v>
      </c>
      <c r="H1145" s="33" t="s">
        <v>95</v>
      </c>
      <c r="I1145" s="56">
        <v>100</v>
      </c>
      <c r="J1145" s="205" t="s">
        <v>1016</v>
      </c>
      <c r="K1145" s="33" t="s">
        <v>2546</v>
      </c>
      <c r="L1145" s="83"/>
      <c r="M1145" s="33" t="s">
        <v>3256</v>
      </c>
      <c r="N1145" s="56" t="s">
        <v>1314</v>
      </c>
      <c r="O1145" s="381"/>
      <c r="P1145" s="381"/>
      <c r="Q1145" s="60"/>
      <c r="R1145" s="60">
        <v>535714.29</v>
      </c>
      <c r="S1145" s="60">
        <v>535714.29</v>
      </c>
      <c r="T1145" s="60">
        <v>535714.29</v>
      </c>
      <c r="U1145" s="436"/>
      <c r="V1145" s="437"/>
      <c r="W1145" s="60">
        <f t="shared" si="280"/>
        <v>1607142.87</v>
      </c>
      <c r="X1145" s="21">
        <f t="shared" ref="X1145:X1156" si="281">W1145*1.12</f>
        <v>1800000.0144000002</v>
      </c>
      <c r="Y1145" s="83"/>
      <c r="Z1145" s="56">
        <v>2016</v>
      </c>
      <c r="AA1145" s="105"/>
      <c r="AB1145" s="432"/>
      <c r="AC1145" s="429"/>
      <c r="AD1145" s="438"/>
      <c r="AE1145" s="431"/>
      <c r="AF1145" s="427"/>
    </row>
    <row r="1146" spans="1:32" s="145" customFormat="1" ht="54.75" customHeight="1" x14ac:dyDescent="0.25">
      <c r="A1146" s="417"/>
      <c r="B1146" s="56" t="s">
        <v>3233</v>
      </c>
      <c r="C1146" s="83" t="s">
        <v>2</v>
      </c>
      <c r="D1146" s="83" t="s">
        <v>2851</v>
      </c>
      <c r="E1146" s="83" t="s">
        <v>2852</v>
      </c>
      <c r="F1146" s="83" t="s">
        <v>2852</v>
      </c>
      <c r="G1146" s="83" t="s">
        <v>2853</v>
      </c>
      <c r="H1146" s="33" t="s">
        <v>95</v>
      </c>
      <c r="I1146" s="56">
        <v>100</v>
      </c>
      <c r="J1146" s="205" t="s">
        <v>1016</v>
      </c>
      <c r="K1146" s="33" t="s">
        <v>2546</v>
      </c>
      <c r="L1146" s="83"/>
      <c r="M1146" s="33" t="s">
        <v>3234</v>
      </c>
      <c r="N1146" s="56" t="s">
        <v>1314</v>
      </c>
      <c r="O1146" s="381"/>
      <c r="P1146" s="381"/>
      <c r="Q1146" s="60"/>
      <c r="R1146" s="60">
        <v>7589285.7139999997</v>
      </c>
      <c r="S1146" s="60">
        <v>8348214.2860000003</v>
      </c>
      <c r="T1146" s="60">
        <v>9196428.5710000005</v>
      </c>
      <c r="U1146" s="436"/>
      <c r="V1146" s="437"/>
      <c r="W1146" s="60">
        <f>SUM(Q1146:U1146)</f>
        <v>25133928.571000002</v>
      </c>
      <c r="X1146" s="21">
        <f t="shared" si="281"/>
        <v>28149999.999520004</v>
      </c>
      <c r="Y1146" s="83"/>
      <c r="Z1146" s="56">
        <v>2016</v>
      </c>
      <c r="AA1146" s="105"/>
      <c r="AB1146" s="432"/>
      <c r="AC1146" s="429"/>
      <c r="AD1146" s="438"/>
      <c r="AE1146" s="431"/>
      <c r="AF1146" s="431"/>
    </row>
    <row r="1147" spans="1:32" s="145" customFormat="1" ht="54.75" customHeight="1" x14ac:dyDescent="0.25">
      <c r="A1147" s="417"/>
      <c r="B1147" s="56" t="s">
        <v>3235</v>
      </c>
      <c r="C1147" s="83" t="s">
        <v>2</v>
      </c>
      <c r="D1147" s="83" t="s">
        <v>3236</v>
      </c>
      <c r="E1147" s="83" t="s">
        <v>3237</v>
      </c>
      <c r="F1147" s="83" t="s">
        <v>3237</v>
      </c>
      <c r="G1147" s="83" t="s">
        <v>3238</v>
      </c>
      <c r="H1147" s="33" t="s">
        <v>95</v>
      </c>
      <c r="I1147" s="56">
        <v>0</v>
      </c>
      <c r="J1147" s="205" t="s">
        <v>503</v>
      </c>
      <c r="K1147" s="33" t="s">
        <v>3239</v>
      </c>
      <c r="L1147" s="83"/>
      <c r="M1147" s="33" t="s">
        <v>1117</v>
      </c>
      <c r="N1147" s="56" t="s">
        <v>1314</v>
      </c>
      <c r="O1147" s="381"/>
      <c r="P1147" s="381"/>
      <c r="Q1147" s="60"/>
      <c r="R1147" s="60">
        <v>172399780</v>
      </c>
      <c r="S1147" s="60">
        <v>172399780</v>
      </c>
      <c r="T1147" s="60"/>
      <c r="U1147" s="436"/>
      <c r="V1147" s="437"/>
      <c r="W1147" s="60">
        <f t="shared" ref="W1147:W1152" si="282">SUM(Q1147:U1147)</f>
        <v>344799560</v>
      </c>
      <c r="X1147" s="21">
        <f t="shared" si="281"/>
        <v>386175507.20000005</v>
      </c>
      <c r="Y1147" s="83"/>
      <c r="Z1147" s="56">
        <v>2016</v>
      </c>
      <c r="AA1147" s="105"/>
      <c r="AB1147" s="432"/>
      <c r="AC1147" s="429"/>
      <c r="AD1147" s="438"/>
      <c r="AE1147" s="431"/>
      <c r="AF1147" s="431"/>
    </row>
    <row r="1148" spans="1:32" s="145" customFormat="1" ht="54" customHeight="1" x14ac:dyDescent="0.25">
      <c r="A1148" s="417"/>
      <c r="B1148" s="56" t="s">
        <v>3240</v>
      </c>
      <c r="C1148" s="83" t="s">
        <v>2</v>
      </c>
      <c r="D1148" s="83" t="s">
        <v>3079</v>
      </c>
      <c r="E1148" s="83" t="s">
        <v>3080</v>
      </c>
      <c r="F1148" s="83" t="s">
        <v>3080</v>
      </c>
      <c r="G1148" s="83" t="s">
        <v>3275</v>
      </c>
      <c r="H1148" s="33" t="s">
        <v>95</v>
      </c>
      <c r="I1148" s="56">
        <v>0</v>
      </c>
      <c r="J1148" s="205" t="s">
        <v>503</v>
      </c>
      <c r="K1148" s="33" t="s">
        <v>2546</v>
      </c>
      <c r="L1148" s="83"/>
      <c r="M1148" s="33" t="s">
        <v>3242</v>
      </c>
      <c r="N1148" s="56" t="s">
        <v>1314</v>
      </c>
      <c r="O1148" s="381"/>
      <c r="P1148" s="381"/>
      <c r="Q1148" s="60"/>
      <c r="R1148" s="60">
        <v>33716666.899999999</v>
      </c>
      <c r="S1148" s="60">
        <v>45000000</v>
      </c>
      <c r="T1148" s="60">
        <v>45000000</v>
      </c>
      <c r="U1148" s="436"/>
      <c r="V1148" s="437"/>
      <c r="W1148" s="60">
        <f>SUM(Q1148:U1148)</f>
        <v>123716666.90000001</v>
      </c>
      <c r="X1148" s="21">
        <f t="shared" si="281"/>
        <v>138562666.92800003</v>
      </c>
      <c r="Y1148" s="83"/>
      <c r="Z1148" s="56">
        <v>2016</v>
      </c>
      <c r="AA1148" s="105"/>
      <c r="AB1148" s="432"/>
      <c r="AC1148" s="429"/>
      <c r="AD1148" s="438"/>
      <c r="AE1148" s="431"/>
      <c r="AF1148" s="431"/>
    </row>
    <row r="1149" spans="1:32" s="145" customFormat="1" ht="54.75" customHeight="1" x14ac:dyDescent="0.25">
      <c r="A1149" s="417"/>
      <c r="B1149" s="56" t="s">
        <v>3241</v>
      </c>
      <c r="C1149" s="83" t="s">
        <v>2</v>
      </c>
      <c r="D1149" s="83" t="s">
        <v>3079</v>
      </c>
      <c r="E1149" s="83" t="s">
        <v>3080</v>
      </c>
      <c r="F1149" s="83" t="s">
        <v>3080</v>
      </c>
      <c r="G1149" s="83" t="s">
        <v>3276</v>
      </c>
      <c r="H1149" s="33" t="s">
        <v>95</v>
      </c>
      <c r="I1149" s="56">
        <v>0</v>
      </c>
      <c r="J1149" s="205" t="s">
        <v>503</v>
      </c>
      <c r="K1149" s="33" t="s">
        <v>2546</v>
      </c>
      <c r="L1149" s="83"/>
      <c r="M1149" s="33" t="s">
        <v>3242</v>
      </c>
      <c r="N1149" s="56" t="s">
        <v>1314</v>
      </c>
      <c r="O1149" s="381"/>
      <c r="P1149" s="381"/>
      <c r="Q1149" s="60"/>
      <c r="R1149" s="60">
        <v>18416667.100000001</v>
      </c>
      <c r="S1149" s="60">
        <v>12500000</v>
      </c>
      <c r="T1149" s="60">
        <v>12000000</v>
      </c>
      <c r="U1149" s="436"/>
      <c r="V1149" s="437"/>
      <c r="W1149" s="60">
        <f t="shared" si="282"/>
        <v>42916667.100000001</v>
      </c>
      <c r="X1149" s="21">
        <f t="shared" si="281"/>
        <v>48066667.152000003</v>
      </c>
      <c r="Y1149" s="83"/>
      <c r="Z1149" s="56">
        <v>2016</v>
      </c>
      <c r="AA1149" s="105"/>
      <c r="AB1149" s="432"/>
      <c r="AC1149" s="429"/>
      <c r="AD1149" s="438"/>
      <c r="AE1149" s="431"/>
      <c r="AF1149" s="431"/>
    </row>
    <row r="1150" spans="1:32" s="145" customFormat="1" ht="54.75" customHeight="1" x14ac:dyDescent="0.25">
      <c r="A1150" s="417"/>
      <c r="B1150" s="56" t="s">
        <v>3243</v>
      </c>
      <c r="C1150" s="83" t="s">
        <v>2</v>
      </c>
      <c r="D1150" s="83" t="s">
        <v>3079</v>
      </c>
      <c r="E1150" s="83" t="s">
        <v>3080</v>
      </c>
      <c r="F1150" s="83" t="s">
        <v>3080</v>
      </c>
      <c r="G1150" s="83" t="s">
        <v>3262</v>
      </c>
      <c r="H1150" s="33" t="s">
        <v>95</v>
      </c>
      <c r="I1150" s="56">
        <v>100</v>
      </c>
      <c r="J1150" s="205" t="s">
        <v>503</v>
      </c>
      <c r="K1150" s="33" t="s">
        <v>2546</v>
      </c>
      <c r="L1150" s="83"/>
      <c r="M1150" s="33" t="s">
        <v>1117</v>
      </c>
      <c r="N1150" s="56" t="s">
        <v>1314</v>
      </c>
      <c r="O1150" s="381"/>
      <c r="P1150" s="381"/>
      <c r="Q1150" s="60"/>
      <c r="R1150" s="60">
        <v>75000000</v>
      </c>
      <c r="S1150" s="60">
        <v>75000000</v>
      </c>
      <c r="T1150" s="60">
        <v>75000000</v>
      </c>
      <c r="U1150" s="436"/>
      <c r="V1150" s="437"/>
      <c r="W1150" s="60">
        <f>SUM(Q1150:U1150)</f>
        <v>225000000</v>
      </c>
      <c r="X1150" s="21">
        <f t="shared" si="281"/>
        <v>252000000.00000003</v>
      </c>
      <c r="Y1150" s="83"/>
      <c r="Z1150" s="56">
        <v>2016</v>
      </c>
      <c r="AA1150" s="105"/>
      <c r="AB1150" s="432"/>
      <c r="AC1150" s="429"/>
      <c r="AD1150" s="438"/>
      <c r="AE1150" s="431"/>
      <c r="AF1150" s="427"/>
    </row>
    <row r="1151" spans="1:32" s="145" customFormat="1" ht="54.75" customHeight="1" x14ac:dyDescent="0.25">
      <c r="A1151" s="417"/>
      <c r="B1151" s="56" t="s">
        <v>3244</v>
      </c>
      <c r="C1151" s="83" t="s">
        <v>2</v>
      </c>
      <c r="D1151" s="83" t="s">
        <v>3079</v>
      </c>
      <c r="E1151" s="83" t="s">
        <v>3080</v>
      </c>
      <c r="F1151" s="83" t="s">
        <v>3080</v>
      </c>
      <c r="G1151" s="83" t="s">
        <v>3263</v>
      </c>
      <c r="H1151" s="33" t="s">
        <v>95</v>
      </c>
      <c r="I1151" s="56">
        <v>100</v>
      </c>
      <c r="J1151" s="205" t="s">
        <v>503</v>
      </c>
      <c r="K1151" s="33" t="s">
        <v>2546</v>
      </c>
      <c r="L1151" s="83"/>
      <c r="M1151" s="33" t="s">
        <v>1117</v>
      </c>
      <c r="N1151" s="56" t="s">
        <v>1314</v>
      </c>
      <c r="O1151" s="381"/>
      <c r="P1151" s="381"/>
      <c r="Q1151" s="60"/>
      <c r="R1151" s="60">
        <v>75000000</v>
      </c>
      <c r="S1151" s="60">
        <v>75000000</v>
      </c>
      <c r="T1151" s="60">
        <v>75000000</v>
      </c>
      <c r="U1151" s="436"/>
      <c r="V1151" s="437"/>
      <c r="W1151" s="60">
        <f t="shared" si="282"/>
        <v>225000000</v>
      </c>
      <c r="X1151" s="21">
        <f t="shared" si="281"/>
        <v>252000000.00000003</v>
      </c>
      <c r="Y1151" s="83"/>
      <c r="Z1151" s="56">
        <v>2016</v>
      </c>
      <c r="AA1151" s="105"/>
      <c r="AB1151" s="432"/>
      <c r="AC1151" s="429"/>
      <c r="AD1151" s="438"/>
      <c r="AE1151" s="431"/>
      <c r="AF1151" s="431"/>
    </row>
    <row r="1152" spans="1:32" s="145" customFormat="1" ht="54.75" customHeight="1" x14ac:dyDescent="0.25">
      <c r="A1152" s="417"/>
      <c r="B1152" s="56" t="s">
        <v>3245</v>
      </c>
      <c r="C1152" s="83" t="s">
        <v>2</v>
      </c>
      <c r="D1152" s="83" t="s">
        <v>3079</v>
      </c>
      <c r="E1152" s="83" t="s">
        <v>3080</v>
      </c>
      <c r="F1152" s="83" t="s">
        <v>3080</v>
      </c>
      <c r="G1152" s="83" t="s">
        <v>3266</v>
      </c>
      <c r="H1152" s="33" t="s">
        <v>95</v>
      </c>
      <c r="I1152" s="56">
        <v>0</v>
      </c>
      <c r="J1152" s="205" t="s">
        <v>503</v>
      </c>
      <c r="K1152" s="33" t="s">
        <v>2546</v>
      </c>
      <c r="L1152" s="83"/>
      <c r="M1152" s="33" t="s">
        <v>1117</v>
      </c>
      <c r="N1152" s="56" t="s">
        <v>1314</v>
      </c>
      <c r="O1152" s="381"/>
      <c r="P1152" s="381"/>
      <c r="Q1152" s="60"/>
      <c r="R1152" s="60">
        <v>300000000</v>
      </c>
      <c r="S1152" s="60">
        <v>300000000</v>
      </c>
      <c r="T1152" s="60">
        <v>300000000</v>
      </c>
      <c r="U1152" s="436"/>
      <c r="V1152" s="437"/>
      <c r="W1152" s="60">
        <f t="shared" si="282"/>
        <v>900000000</v>
      </c>
      <c r="X1152" s="21">
        <f t="shared" si="281"/>
        <v>1008000000.0000001</v>
      </c>
      <c r="Y1152" s="83"/>
      <c r="Z1152" s="56">
        <v>2016</v>
      </c>
      <c r="AA1152" s="105"/>
      <c r="AB1152" s="432"/>
      <c r="AC1152" s="429"/>
      <c r="AD1152" s="438"/>
      <c r="AE1152" s="431"/>
      <c r="AF1152" s="431"/>
    </row>
    <row r="1153" spans="1:32" s="145" customFormat="1" ht="54" customHeight="1" x14ac:dyDescent="0.25">
      <c r="A1153" s="417"/>
      <c r="B1153" s="56" t="s">
        <v>3246</v>
      </c>
      <c r="C1153" s="83" t="s">
        <v>2</v>
      </c>
      <c r="D1153" s="83" t="s">
        <v>3079</v>
      </c>
      <c r="E1153" s="83" t="s">
        <v>3080</v>
      </c>
      <c r="F1153" s="83" t="s">
        <v>3080</v>
      </c>
      <c r="G1153" s="83" t="s">
        <v>3267</v>
      </c>
      <c r="H1153" s="33" t="s">
        <v>95</v>
      </c>
      <c r="I1153" s="56">
        <v>0</v>
      </c>
      <c r="J1153" s="205" t="s">
        <v>503</v>
      </c>
      <c r="K1153" s="33" t="s">
        <v>2546</v>
      </c>
      <c r="L1153" s="83"/>
      <c r="M1153" s="33" t="s">
        <v>1117</v>
      </c>
      <c r="N1153" s="56" t="s">
        <v>1314</v>
      </c>
      <c r="O1153" s="381"/>
      <c r="P1153" s="381"/>
      <c r="Q1153" s="60"/>
      <c r="R1153" s="60">
        <v>75000000</v>
      </c>
      <c r="S1153" s="60">
        <v>75000000</v>
      </c>
      <c r="T1153" s="60">
        <v>75000000</v>
      </c>
      <c r="U1153" s="436"/>
      <c r="V1153" s="437"/>
      <c r="W1153" s="60">
        <f t="shared" ref="W1153:W1154" si="283">SUM(Q1153:U1153)</f>
        <v>225000000</v>
      </c>
      <c r="X1153" s="21">
        <f t="shared" ref="X1153:X1154" si="284">W1153*1.12</f>
        <v>252000000.00000003</v>
      </c>
      <c r="Y1153" s="83"/>
      <c r="Z1153" s="56">
        <v>2016</v>
      </c>
      <c r="AA1153" s="105"/>
      <c r="AB1153" s="432"/>
      <c r="AC1153" s="429"/>
      <c r="AD1153" s="438"/>
      <c r="AE1153" s="431"/>
      <c r="AF1153" s="431"/>
    </row>
    <row r="1154" spans="1:32" s="145" customFormat="1" ht="54" customHeight="1" x14ac:dyDescent="0.25">
      <c r="A1154" s="417"/>
      <c r="B1154" s="56" t="s">
        <v>3260</v>
      </c>
      <c r="C1154" s="83" t="s">
        <v>2</v>
      </c>
      <c r="D1154" s="83" t="s">
        <v>3261</v>
      </c>
      <c r="E1154" s="83" t="s">
        <v>3065</v>
      </c>
      <c r="F1154" s="83" t="s">
        <v>3065</v>
      </c>
      <c r="G1154" s="83" t="s">
        <v>1161</v>
      </c>
      <c r="H1154" s="33" t="s">
        <v>615</v>
      </c>
      <c r="I1154" s="56">
        <v>0</v>
      </c>
      <c r="J1154" s="205" t="s">
        <v>1016</v>
      </c>
      <c r="K1154" s="33" t="s">
        <v>2546</v>
      </c>
      <c r="L1154" s="83"/>
      <c r="M1154" s="33" t="s">
        <v>1117</v>
      </c>
      <c r="N1154" s="56" t="s">
        <v>1314</v>
      </c>
      <c r="O1154" s="381"/>
      <c r="P1154" s="381"/>
      <c r="Q1154" s="60">
        <v>2450000</v>
      </c>
      <c r="R1154" s="60">
        <v>2450000</v>
      </c>
      <c r="S1154" s="60"/>
      <c r="T1154" s="60"/>
      <c r="U1154" s="436"/>
      <c r="V1154" s="437"/>
      <c r="W1154" s="60">
        <f t="shared" si="283"/>
        <v>4900000</v>
      </c>
      <c r="X1154" s="21">
        <f t="shared" si="284"/>
        <v>5488000.0000000009</v>
      </c>
      <c r="Y1154" s="83"/>
      <c r="Z1154" s="56">
        <v>2015</v>
      </c>
      <c r="AA1154" s="105"/>
      <c r="AB1154" s="432"/>
      <c r="AC1154" s="429"/>
      <c r="AD1154" s="438"/>
      <c r="AE1154" s="431"/>
      <c r="AF1154" s="431"/>
    </row>
    <row r="1155" spans="1:32" s="145" customFormat="1" ht="54" customHeight="1" x14ac:dyDescent="0.25">
      <c r="A1155" s="417"/>
      <c r="B1155" s="56" t="s">
        <v>3272</v>
      </c>
      <c r="C1155" s="83" t="s">
        <v>2</v>
      </c>
      <c r="D1155" s="83" t="s">
        <v>2758</v>
      </c>
      <c r="E1155" s="83" t="s">
        <v>2759</v>
      </c>
      <c r="F1155" s="83" t="s">
        <v>2759</v>
      </c>
      <c r="G1155" s="83" t="s">
        <v>3273</v>
      </c>
      <c r="H1155" s="33" t="s">
        <v>95</v>
      </c>
      <c r="I1155" s="56">
        <v>0</v>
      </c>
      <c r="J1155" s="205" t="s">
        <v>503</v>
      </c>
      <c r="K1155" s="33" t="s">
        <v>3274</v>
      </c>
      <c r="L1155" s="83"/>
      <c r="M1155" s="33" t="s">
        <v>1117</v>
      </c>
      <c r="N1155" s="56" t="s">
        <v>1314</v>
      </c>
      <c r="O1155" s="381"/>
      <c r="P1155" s="381"/>
      <c r="Q1155" s="60"/>
      <c r="R1155" s="60">
        <v>1831200</v>
      </c>
      <c r="S1155" s="60">
        <v>1831200</v>
      </c>
      <c r="T1155" s="60">
        <v>1831200</v>
      </c>
      <c r="U1155" s="436"/>
      <c r="V1155" s="437"/>
      <c r="W1155" s="60">
        <f>SUM(Q1155:U1155)</f>
        <v>5493600</v>
      </c>
      <c r="X1155" s="21">
        <f t="shared" si="281"/>
        <v>6152832.0000000009</v>
      </c>
      <c r="Y1155" s="83"/>
      <c r="Z1155" s="56">
        <v>2016</v>
      </c>
      <c r="AA1155" s="105"/>
      <c r="AB1155" s="432"/>
      <c r="AC1155" s="429"/>
      <c r="AD1155" s="438"/>
      <c r="AE1155" s="431"/>
      <c r="AF1155" s="431"/>
    </row>
    <row r="1156" spans="1:32" s="145" customFormat="1" ht="54" customHeight="1" x14ac:dyDescent="0.25">
      <c r="A1156" s="417"/>
      <c r="B1156" s="56" t="s">
        <v>3277</v>
      </c>
      <c r="C1156" s="83" t="s">
        <v>2</v>
      </c>
      <c r="D1156" s="83" t="s">
        <v>3008</v>
      </c>
      <c r="E1156" s="83" t="s">
        <v>430</v>
      </c>
      <c r="F1156" s="83" t="s">
        <v>430</v>
      </c>
      <c r="G1156" s="83" t="s">
        <v>3279</v>
      </c>
      <c r="H1156" s="33" t="s">
        <v>95</v>
      </c>
      <c r="I1156" s="56">
        <v>0</v>
      </c>
      <c r="J1156" s="205" t="s">
        <v>503</v>
      </c>
      <c r="K1156" s="33" t="s">
        <v>2720</v>
      </c>
      <c r="L1156" s="83"/>
      <c r="M1156" s="33" t="s">
        <v>1117</v>
      </c>
      <c r="N1156" s="56" t="s">
        <v>1314</v>
      </c>
      <c r="O1156" s="381"/>
      <c r="P1156" s="381"/>
      <c r="Q1156" s="60"/>
      <c r="R1156" s="60">
        <v>329788330</v>
      </c>
      <c r="S1156" s="60">
        <v>329788330</v>
      </c>
      <c r="T1156" s="60">
        <v>329788330</v>
      </c>
      <c r="U1156" s="436"/>
      <c r="V1156" s="437"/>
      <c r="W1156" s="60">
        <f t="shared" ref="W1156" si="285">SUM(Q1156:U1156)</f>
        <v>989364990</v>
      </c>
      <c r="X1156" s="21">
        <f t="shared" si="281"/>
        <v>1108088788.8000002</v>
      </c>
      <c r="Y1156" s="83"/>
      <c r="Z1156" s="56">
        <v>2016</v>
      </c>
      <c r="AA1156" s="105"/>
      <c r="AB1156" s="432"/>
      <c r="AC1156" s="429"/>
      <c r="AD1156" s="438"/>
      <c r="AE1156" s="431"/>
      <c r="AF1156" s="431"/>
    </row>
    <row r="1157" spans="1:32" s="145" customFormat="1" ht="54" customHeight="1" x14ac:dyDescent="0.25">
      <c r="A1157" s="417"/>
      <c r="B1157" s="56" t="s">
        <v>3278</v>
      </c>
      <c r="C1157" s="83" t="s">
        <v>2</v>
      </c>
      <c r="D1157" s="83" t="s">
        <v>3008</v>
      </c>
      <c r="E1157" s="83" t="s">
        <v>430</v>
      </c>
      <c r="F1157" s="83" t="s">
        <v>430</v>
      </c>
      <c r="G1157" s="83" t="s">
        <v>3280</v>
      </c>
      <c r="H1157" s="33" t="s">
        <v>95</v>
      </c>
      <c r="I1157" s="56">
        <v>0</v>
      </c>
      <c r="J1157" s="205" t="s">
        <v>503</v>
      </c>
      <c r="K1157" s="33" t="s">
        <v>2722</v>
      </c>
      <c r="L1157" s="83"/>
      <c r="M1157" s="33" t="s">
        <v>1117</v>
      </c>
      <c r="N1157" s="56" t="s">
        <v>1314</v>
      </c>
      <c r="O1157" s="381"/>
      <c r="P1157" s="381"/>
      <c r="Q1157" s="60"/>
      <c r="R1157" s="60">
        <v>159728786.66</v>
      </c>
      <c r="S1157" s="60">
        <v>159728786.66</v>
      </c>
      <c r="T1157" s="60">
        <v>159728786.67699999</v>
      </c>
      <c r="U1157" s="436"/>
      <c r="V1157" s="437"/>
      <c r="W1157" s="60">
        <f>SUM(Q1157:U1157)</f>
        <v>479186359.99699998</v>
      </c>
      <c r="X1157" s="21">
        <f t="shared" ref="X1157:X1161" si="286">W1157*1.12</f>
        <v>536688723.19664001</v>
      </c>
      <c r="Y1157" s="83"/>
      <c r="Z1157" s="56">
        <v>2016</v>
      </c>
      <c r="AA1157" s="105"/>
      <c r="AB1157" s="432"/>
      <c r="AC1157" s="429"/>
      <c r="AD1157" s="438"/>
      <c r="AE1157" s="431"/>
      <c r="AF1157" s="431"/>
    </row>
    <row r="1158" spans="1:32" s="145" customFormat="1" ht="54" customHeight="1" x14ac:dyDescent="0.25">
      <c r="A1158" s="417"/>
      <c r="B1158" s="56" t="s">
        <v>3281</v>
      </c>
      <c r="C1158" s="83" t="s">
        <v>2</v>
      </c>
      <c r="D1158" s="83" t="s">
        <v>537</v>
      </c>
      <c r="E1158" s="83" t="s">
        <v>3282</v>
      </c>
      <c r="F1158" s="83" t="s">
        <v>538</v>
      </c>
      <c r="G1158" s="83" t="s">
        <v>3283</v>
      </c>
      <c r="H1158" s="33" t="s">
        <v>3</v>
      </c>
      <c r="I1158" s="56">
        <v>100</v>
      </c>
      <c r="J1158" s="205" t="s">
        <v>1016</v>
      </c>
      <c r="K1158" s="33" t="s">
        <v>1834</v>
      </c>
      <c r="L1158" s="83"/>
      <c r="M1158" s="33" t="s">
        <v>1766</v>
      </c>
      <c r="N1158" s="56" t="s">
        <v>1314</v>
      </c>
      <c r="O1158" s="381"/>
      <c r="P1158" s="381"/>
      <c r="Q1158" s="60">
        <v>1384928.57</v>
      </c>
      <c r="R1158" s="60">
        <v>18281057.140000001</v>
      </c>
      <c r="S1158" s="60">
        <v>20109162.859999999</v>
      </c>
      <c r="T1158" s="60"/>
      <c r="U1158" s="436"/>
      <c r="V1158" s="437"/>
      <c r="W1158" s="60">
        <f t="shared" ref="W1158:W1161" si="287">SUM(Q1158:U1158)</f>
        <v>39775148.57</v>
      </c>
      <c r="X1158" s="21">
        <f t="shared" si="286"/>
        <v>44548166.398400001</v>
      </c>
      <c r="Y1158" s="83"/>
      <c r="Z1158" s="56">
        <v>2015</v>
      </c>
      <c r="AA1158" s="105"/>
      <c r="AB1158" s="432"/>
      <c r="AC1158" s="429"/>
      <c r="AD1158" s="438"/>
      <c r="AE1158" s="431"/>
      <c r="AF1158" s="431"/>
    </row>
    <row r="1159" spans="1:32" s="145" customFormat="1" ht="54" customHeight="1" x14ac:dyDescent="0.25">
      <c r="A1159" s="417"/>
      <c r="B1159" s="56" t="s">
        <v>3284</v>
      </c>
      <c r="C1159" s="83" t="s">
        <v>2</v>
      </c>
      <c r="D1159" s="83" t="s">
        <v>2758</v>
      </c>
      <c r="E1159" s="83" t="s">
        <v>2759</v>
      </c>
      <c r="F1159" s="83" t="s">
        <v>2759</v>
      </c>
      <c r="G1159" s="83" t="s">
        <v>3285</v>
      </c>
      <c r="H1159" s="33" t="s">
        <v>95</v>
      </c>
      <c r="I1159" s="56">
        <v>0</v>
      </c>
      <c r="J1159" s="205" t="s">
        <v>503</v>
      </c>
      <c r="K1159" s="33" t="s">
        <v>3286</v>
      </c>
      <c r="L1159" s="83"/>
      <c r="M1159" s="33" t="s">
        <v>3287</v>
      </c>
      <c r="N1159" s="56" t="s">
        <v>1314</v>
      </c>
      <c r="O1159" s="381"/>
      <c r="P1159" s="381"/>
      <c r="Q1159" s="60"/>
      <c r="R1159" s="60">
        <v>2000000</v>
      </c>
      <c r="S1159" s="60">
        <v>2000000</v>
      </c>
      <c r="T1159" s="60">
        <v>2000000</v>
      </c>
      <c r="U1159" s="436"/>
      <c r="V1159" s="437"/>
      <c r="W1159" s="60">
        <f t="shared" si="287"/>
        <v>6000000</v>
      </c>
      <c r="X1159" s="21">
        <f t="shared" si="286"/>
        <v>6720000.0000000009</v>
      </c>
      <c r="Y1159" s="83"/>
      <c r="Z1159" s="56">
        <v>2016</v>
      </c>
      <c r="AA1159" s="105"/>
      <c r="AB1159" s="432"/>
      <c r="AC1159" s="429"/>
      <c r="AD1159" s="438"/>
      <c r="AE1159" s="431"/>
      <c r="AF1159" s="431"/>
    </row>
    <row r="1160" spans="1:32" s="145" customFormat="1" ht="54" customHeight="1" x14ac:dyDescent="0.25">
      <c r="A1160" s="417"/>
      <c r="B1160" s="56" t="s">
        <v>3288</v>
      </c>
      <c r="C1160" s="83" t="s">
        <v>2</v>
      </c>
      <c r="D1160" s="83" t="s">
        <v>3289</v>
      </c>
      <c r="E1160" s="83" t="s">
        <v>3290</v>
      </c>
      <c r="F1160" s="83" t="s">
        <v>3290</v>
      </c>
      <c r="G1160" s="83" t="s">
        <v>3291</v>
      </c>
      <c r="H1160" s="33" t="s">
        <v>1400</v>
      </c>
      <c r="I1160" s="56">
        <v>0</v>
      </c>
      <c r="J1160" s="205" t="s">
        <v>503</v>
      </c>
      <c r="K1160" s="33" t="s">
        <v>233</v>
      </c>
      <c r="L1160" s="83"/>
      <c r="M1160" s="33" t="s">
        <v>3287</v>
      </c>
      <c r="N1160" s="56" t="s">
        <v>1314</v>
      </c>
      <c r="O1160" s="381"/>
      <c r="P1160" s="381"/>
      <c r="Q1160" s="60"/>
      <c r="R1160" s="60">
        <v>720000</v>
      </c>
      <c r="S1160" s="60">
        <v>720000</v>
      </c>
      <c r="T1160" s="60">
        <v>720000</v>
      </c>
      <c r="U1160" s="436">
        <v>720000</v>
      </c>
      <c r="V1160" s="437"/>
      <c r="W1160" s="60">
        <v>3600000</v>
      </c>
      <c r="X1160" s="21">
        <f t="shared" si="286"/>
        <v>4032000.0000000005</v>
      </c>
      <c r="Y1160" s="83"/>
      <c r="Z1160" s="56">
        <v>2016</v>
      </c>
      <c r="AA1160" s="105" t="s">
        <v>3292</v>
      </c>
      <c r="AB1160" s="432"/>
      <c r="AC1160" s="429"/>
      <c r="AD1160" s="438"/>
      <c r="AE1160" s="431"/>
      <c r="AF1160" s="431"/>
    </row>
    <row r="1161" spans="1:32" s="145" customFormat="1" ht="54" customHeight="1" x14ac:dyDescent="0.25">
      <c r="A1161" s="417"/>
      <c r="B1161" s="56" t="s">
        <v>3300</v>
      </c>
      <c r="C1161" s="83" t="s">
        <v>2</v>
      </c>
      <c r="D1161" s="83" t="s">
        <v>3296</v>
      </c>
      <c r="E1161" s="83" t="s">
        <v>3297</v>
      </c>
      <c r="F1161" s="83" t="s">
        <v>3297</v>
      </c>
      <c r="G1161" s="83" t="s">
        <v>3298</v>
      </c>
      <c r="H1161" s="33" t="s">
        <v>95</v>
      </c>
      <c r="I1161" s="56">
        <v>0</v>
      </c>
      <c r="J1161" s="205" t="s">
        <v>3299</v>
      </c>
      <c r="K1161" s="33" t="s">
        <v>41</v>
      </c>
      <c r="L1161" s="83"/>
      <c r="M1161" s="33" t="s">
        <v>3301</v>
      </c>
      <c r="N1161" s="56" t="s">
        <v>1314</v>
      </c>
      <c r="O1161" s="381"/>
      <c r="P1161" s="381"/>
      <c r="Q1161" s="60"/>
      <c r="R1161" s="60">
        <v>24000000</v>
      </c>
      <c r="S1161" s="60">
        <v>24000000</v>
      </c>
      <c r="T1161" s="60">
        <v>24000000</v>
      </c>
      <c r="U1161" s="436"/>
      <c r="V1161" s="437"/>
      <c r="W1161" s="60">
        <f t="shared" si="287"/>
        <v>72000000</v>
      </c>
      <c r="X1161" s="21">
        <f t="shared" si="286"/>
        <v>80640000.000000015</v>
      </c>
      <c r="Y1161" s="83"/>
      <c r="Z1161" s="56">
        <v>2016</v>
      </c>
      <c r="AA1161" s="105"/>
      <c r="AB1161" s="432"/>
      <c r="AC1161" s="429"/>
      <c r="AD1161" s="438"/>
      <c r="AE1161" s="431"/>
      <c r="AF1161" s="431"/>
    </row>
    <row r="1162" spans="1:32" s="145" customFormat="1" ht="54" customHeight="1" x14ac:dyDescent="0.25">
      <c r="A1162" s="417"/>
      <c r="B1162" s="56" t="s">
        <v>3306</v>
      </c>
      <c r="C1162" s="83" t="s">
        <v>2</v>
      </c>
      <c r="D1162" s="83" t="s">
        <v>3091</v>
      </c>
      <c r="E1162" s="83" t="s">
        <v>3092</v>
      </c>
      <c r="F1162" s="83" t="s">
        <v>3092</v>
      </c>
      <c r="G1162" s="83" t="s">
        <v>3308</v>
      </c>
      <c r="H1162" s="33" t="s">
        <v>95</v>
      </c>
      <c r="I1162" s="56">
        <v>0</v>
      </c>
      <c r="J1162" s="205" t="s">
        <v>503</v>
      </c>
      <c r="K1162" s="33" t="s">
        <v>3310</v>
      </c>
      <c r="L1162" s="83"/>
      <c r="M1162" s="33" t="s">
        <v>1117</v>
      </c>
      <c r="N1162" s="56" t="s">
        <v>1314</v>
      </c>
      <c r="O1162" s="381"/>
      <c r="P1162" s="381"/>
      <c r="Q1162" s="60"/>
      <c r="R1162" s="60">
        <v>322666666.66000003</v>
      </c>
      <c r="S1162" s="60">
        <v>322666666.66000003</v>
      </c>
      <c r="T1162" s="60">
        <v>322666666.68000001</v>
      </c>
      <c r="U1162" s="436"/>
      <c r="V1162" s="437"/>
      <c r="W1162" s="60">
        <f t="shared" ref="W1162:W1166" si="288">SUM(Q1162:U1162)</f>
        <v>968000000</v>
      </c>
      <c r="X1162" s="21">
        <f t="shared" ref="X1162:X1166" si="289">W1162*1.12</f>
        <v>1084160000</v>
      </c>
      <c r="Y1162" s="83"/>
      <c r="Z1162" s="56">
        <v>2016</v>
      </c>
      <c r="AA1162" s="105"/>
      <c r="AB1162" s="432"/>
      <c r="AC1162" s="429"/>
      <c r="AD1162" s="438"/>
      <c r="AE1162" s="431"/>
      <c r="AF1162" s="431"/>
    </row>
    <row r="1163" spans="1:32" s="145" customFormat="1" ht="54" customHeight="1" x14ac:dyDescent="0.25">
      <c r="A1163" s="417"/>
      <c r="B1163" s="56" t="s">
        <v>3307</v>
      </c>
      <c r="C1163" s="83" t="s">
        <v>2</v>
      </c>
      <c r="D1163" s="83" t="s">
        <v>3008</v>
      </c>
      <c r="E1163" s="83" t="s">
        <v>430</v>
      </c>
      <c r="F1163" s="83" t="s">
        <v>430</v>
      </c>
      <c r="G1163" s="83" t="s">
        <v>3309</v>
      </c>
      <c r="H1163" s="33" t="s">
        <v>95</v>
      </c>
      <c r="I1163" s="56">
        <v>0</v>
      </c>
      <c r="J1163" s="205" t="s">
        <v>503</v>
      </c>
      <c r="K1163" s="33" t="s">
        <v>3310</v>
      </c>
      <c r="L1163" s="83"/>
      <c r="M1163" s="33" t="s">
        <v>1117</v>
      </c>
      <c r="N1163" s="56" t="s">
        <v>1314</v>
      </c>
      <c r="O1163" s="381"/>
      <c r="P1163" s="381"/>
      <c r="Q1163" s="60"/>
      <c r="R1163" s="60">
        <v>396352008</v>
      </c>
      <c r="S1163" s="60">
        <v>396352008</v>
      </c>
      <c r="T1163" s="60">
        <v>396352008</v>
      </c>
      <c r="U1163" s="436"/>
      <c r="V1163" s="437"/>
      <c r="W1163" s="60">
        <f t="shared" si="288"/>
        <v>1189056024</v>
      </c>
      <c r="X1163" s="21">
        <f t="shared" si="289"/>
        <v>1331742746.8800001</v>
      </c>
      <c r="Y1163" s="83"/>
      <c r="Z1163" s="56">
        <v>2016</v>
      </c>
      <c r="AA1163" s="105"/>
      <c r="AB1163" s="432"/>
      <c r="AC1163" s="429"/>
      <c r="AD1163" s="438"/>
      <c r="AE1163" s="431"/>
      <c r="AF1163" s="431"/>
    </row>
    <row r="1164" spans="1:32" s="145" customFormat="1" ht="54" customHeight="1" x14ac:dyDescent="0.25">
      <c r="A1164" s="417"/>
      <c r="B1164" s="56" t="s">
        <v>3320</v>
      </c>
      <c r="C1164" s="83" t="s">
        <v>2</v>
      </c>
      <c r="D1164" s="83" t="s">
        <v>3321</v>
      </c>
      <c r="E1164" s="83" t="s">
        <v>3322</v>
      </c>
      <c r="F1164" s="83" t="s">
        <v>3322</v>
      </c>
      <c r="G1164" s="83" t="s">
        <v>3323</v>
      </c>
      <c r="H1164" s="33" t="s">
        <v>95</v>
      </c>
      <c r="I1164" s="56">
        <v>0</v>
      </c>
      <c r="J1164" s="205" t="s">
        <v>503</v>
      </c>
      <c r="K1164" s="33" t="s">
        <v>1901</v>
      </c>
      <c r="L1164" s="83"/>
      <c r="M1164" s="33" t="s">
        <v>983</v>
      </c>
      <c r="N1164" s="56" t="s">
        <v>1314</v>
      </c>
      <c r="O1164" s="381"/>
      <c r="P1164" s="381"/>
      <c r="Q1164" s="60"/>
      <c r="R1164" s="60">
        <v>261437.5</v>
      </c>
      <c r="S1164" s="60">
        <v>261437.5</v>
      </c>
      <c r="T1164" s="60">
        <v>261437.5</v>
      </c>
      <c r="U1164" s="436"/>
      <c r="V1164" s="437"/>
      <c r="W1164" s="60">
        <f t="shared" si="288"/>
        <v>784312.5</v>
      </c>
      <c r="X1164" s="21">
        <f t="shared" si="289"/>
        <v>878430.00000000012</v>
      </c>
      <c r="Y1164" s="83"/>
      <c r="Z1164" s="56">
        <v>2016</v>
      </c>
      <c r="AA1164" s="105"/>
      <c r="AB1164" s="432"/>
      <c r="AC1164" s="429"/>
      <c r="AD1164" s="438"/>
      <c r="AE1164" s="431"/>
      <c r="AF1164" s="431"/>
    </row>
    <row r="1165" spans="1:32" s="145" customFormat="1" ht="54" customHeight="1" x14ac:dyDescent="0.25">
      <c r="A1165" s="417"/>
      <c r="B1165" s="56" t="s">
        <v>3324</v>
      </c>
      <c r="C1165" s="83" t="s">
        <v>2</v>
      </c>
      <c r="D1165" s="83" t="s">
        <v>3325</v>
      </c>
      <c r="E1165" s="83" t="s">
        <v>742</v>
      </c>
      <c r="F1165" s="83" t="s">
        <v>742</v>
      </c>
      <c r="G1165" s="83" t="s">
        <v>3326</v>
      </c>
      <c r="H1165" s="33" t="s">
        <v>95</v>
      </c>
      <c r="I1165" s="56">
        <v>0</v>
      </c>
      <c r="J1165" s="205" t="s">
        <v>503</v>
      </c>
      <c r="K1165" s="33" t="s">
        <v>655</v>
      </c>
      <c r="L1165" s="83"/>
      <c r="M1165" s="33" t="s">
        <v>983</v>
      </c>
      <c r="N1165" s="56" t="s">
        <v>1314</v>
      </c>
      <c r="O1165" s="381"/>
      <c r="P1165" s="381"/>
      <c r="Q1165" s="60"/>
      <c r="R1165" s="60">
        <v>1689600</v>
      </c>
      <c r="S1165" s="60">
        <v>1843200</v>
      </c>
      <c r="T1165" s="60">
        <v>1843200</v>
      </c>
      <c r="U1165" s="436">
        <v>1843200</v>
      </c>
      <c r="V1165" s="437"/>
      <c r="W1165" s="60">
        <v>8601600</v>
      </c>
      <c r="X1165" s="21">
        <f t="shared" si="289"/>
        <v>9633792</v>
      </c>
      <c r="Y1165" s="83"/>
      <c r="Z1165" s="56">
        <v>2016</v>
      </c>
      <c r="AA1165" s="105" t="s">
        <v>3327</v>
      </c>
      <c r="AB1165" s="432"/>
      <c r="AC1165" s="429"/>
      <c r="AD1165" s="438"/>
      <c r="AE1165" s="431"/>
      <c r="AF1165" s="431"/>
    </row>
    <row r="1166" spans="1:32" s="145" customFormat="1" ht="54" customHeight="1" x14ac:dyDescent="0.25">
      <c r="A1166" s="417"/>
      <c r="B1166" s="56" t="s">
        <v>3328</v>
      </c>
      <c r="C1166" s="83" t="s">
        <v>2</v>
      </c>
      <c r="D1166" s="83" t="s">
        <v>3079</v>
      </c>
      <c r="E1166" s="83" t="s">
        <v>3080</v>
      </c>
      <c r="F1166" s="83" t="s">
        <v>3080</v>
      </c>
      <c r="G1166" s="83" t="s">
        <v>3330</v>
      </c>
      <c r="H1166" s="33" t="s">
        <v>95</v>
      </c>
      <c r="I1166" s="56">
        <v>0</v>
      </c>
      <c r="J1166" s="205" t="s">
        <v>535</v>
      </c>
      <c r="K1166" s="33" t="s">
        <v>41</v>
      </c>
      <c r="L1166" s="83"/>
      <c r="M1166" s="33" t="s">
        <v>983</v>
      </c>
      <c r="N1166" s="56" t="s">
        <v>1314</v>
      </c>
      <c r="O1166" s="381"/>
      <c r="P1166" s="381"/>
      <c r="Q1166" s="60"/>
      <c r="R1166" s="60">
        <v>130200000</v>
      </c>
      <c r="S1166" s="60">
        <v>130200000</v>
      </c>
      <c r="T1166" s="60">
        <v>130200000</v>
      </c>
      <c r="U1166" s="436"/>
      <c r="V1166" s="437"/>
      <c r="W1166" s="60">
        <f t="shared" si="288"/>
        <v>390600000</v>
      </c>
      <c r="X1166" s="21">
        <f t="shared" si="289"/>
        <v>437472000.00000006</v>
      </c>
      <c r="Y1166" s="83"/>
      <c r="Z1166" s="56">
        <v>2016</v>
      </c>
      <c r="AA1166" s="105"/>
      <c r="AB1166" s="432"/>
      <c r="AC1166" s="429"/>
      <c r="AD1166" s="438"/>
      <c r="AE1166" s="431"/>
      <c r="AF1166" s="431"/>
    </row>
    <row r="1167" spans="1:32" s="145" customFormat="1" ht="54" customHeight="1" x14ac:dyDescent="0.25">
      <c r="A1167" s="417"/>
      <c r="B1167" s="56" t="s">
        <v>3329</v>
      </c>
      <c r="C1167" s="83" t="s">
        <v>2</v>
      </c>
      <c r="D1167" s="83" t="s">
        <v>3079</v>
      </c>
      <c r="E1167" s="83" t="s">
        <v>3331</v>
      </c>
      <c r="F1167" s="83" t="s">
        <v>3332</v>
      </c>
      <c r="G1167" s="83" t="s">
        <v>3333</v>
      </c>
      <c r="H1167" s="33" t="s">
        <v>95</v>
      </c>
      <c r="I1167" s="56">
        <v>0</v>
      </c>
      <c r="J1167" s="205" t="s">
        <v>503</v>
      </c>
      <c r="K1167" s="33" t="s">
        <v>41</v>
      </c>
      <c r="L1167" s="83"/>
      <c r="M1167" s="33" t="s">
        <v>983</v>
      </c>
      <c r="N1167" s="56" t="s">
        <v>1314</v>
      </c>
      <c r="O1167" s="381"/>
      <c r="P1167" s="381"/>
      <c r="Q1167" s="60"/>
      <c r="R1167" s="60">
        <v>93750000</v>
      </c>
      <c r="S1167" s="60">
        <v>93750000</v>
      </c>
      <c r="T1167" s="60">
        <v>93750000</v>
      </c>
      <c r="U1167" s="436">
        <v>93750000</v>
      </c>
      <c r="V1167" s="437"/>
      <c r="W1167" s="60">
        <f>SUM(Q1167:U1167)</f>
        <v>375000000</v>
      </c>
      <c r="X1167" s="21">
        <f t="shared" ref="X1167:X1169" si="290">W1167*1.12</f>
        <v>420000000.00000006</v>
      </c>
      <c r="Y1167" s="83"/>
      <c r="Z1167" s="56">
        <v>2016</v>
      </c>
      <c r="AA1167" s="105"/>
      <c r="AB1167" s="432"/>
      <c r="AC1167" s="429"/>
      <c r="AD1167" s="438"/>
      <c r="AE1167" s="431"/>
      <c r="AF1167" s="431"/>
    </row>
    <row r="1168" spans="1:32" s="145" customFormat="1" ht="54" customHeight="1" x14ac:dyDescent="0.25">
      <c r="A1168" s="417"/>
      <c r="B1168" s="56" t="s">
        <v>3350</v>
      </c>
      <c r="C1168" s="83" t="s">
        <v>2</v>
      </c>
      <c r="D1168" s="83" t="s">
        <v>3353</v>
      </c>
      <c r="E1168" s="83" t="s">
        <v>3354</v>
      </c>
      <c r="F1168" s="83" t="s">
        <v>2724</v>
      </c>
      <c r="G1168" s="83" t="s">
        <v>3355</v>
      </c>
      <c r="H1168" s="33" t="s">
        <v>95</v>
      </c>
      <c r="I1168" s="56">
        <v>100</v>
      </c>
      <c r="J1168" s="205" t="s">
        <v>503</v>
      </c>
      <c r="K1168" s="33" t="s">
        <v>3357</v>
      </c>
      <c r="L1168" s="83"/>
      <c r="M1168" s="33" t="s">
        <v>495</v>
      </c>
      <c r="N1168" s="56" t="s">
        <v>1314</v>
      </c>
      <c r="O1168" s="381"/>
      <c r="P1168" s="381"/>
      <c r="Q1168" s="60"/>
      <c r="R1168" s="60">
        <v>230625</v>
      </c>
      <c r="S1168" s="60">
        <v>230625</v>
      </c>
      <c r="T1168" s="60"/>
      <c r="U1168" s="436"/>
      <c r="V1168" s="437"/>
      <c r="W1168" s="60">
        <f t="shared" ref="W1168:W1170" si="291">SUM(Q1168:U1168)</f>
        <v>461250</v>
      </c>
      <c r="X1168" s="21">
        <f t="shared" si="290"/>
        <v>516600.00000000006</v>
      </c>
      <c r="Y1168" s="83"/>
      <c r="Z1168" s="56">
        <v>2016</v>
      </c>
      <c r="AA1168" s="105"/>
      <c r="AB1168" s="432"/>
      <c r="AC1168" s="429"/>
      <c r="AD1168" s="438"/>
      <c r="AE1168" s="431"/>
      <c r="AF1168" s="431"/>
    </row>
    <row r="1169" spans="1:39" s="145" customFormat="1" ht="54" customHeight="1" x14ac:dyDescent="0.25">
      <c r="A1169" s="417"/>
      <c r="B1169" s="56" t="s">
        <v>3351</v>
      </c>
      <c r="C1169" s="83" t="s">
        <v>2</v>
      </c>
      <c r="D1169" s="83" t="s">
        <v>3353</v>
      </c>
      <c r="E1169" s="83" t="s">
        <v>3354</v>
      </c>
      <c r="F1169" s="83" t="s">
        <v>2724</v>
      </c>
      <c r="G1169" s="83" t="s">
        <v>2542</v>
      </c>
      <c r="H1169" s="33" t="s">
        <v>95</v>
      </c>
      <c r="I1169" s="56">
        <v>100</v>
      </c>
      <c r="J1169" s="205" t="s">
        <v>503</v>
      </c>
      <c r="K1169" s="33" t="s">
        <v>3357</v>
      </c>
      <c r="L1169" s="83"/>
      <c r="M1169" s="33" t="s">
        <v>495</v>
      </c>
      <c r="N1169" s="56" t="s">
        <v>1314</v>
      </c>
      <c r="O1169" s="381"/>
      <c r="P1169" s="381"/>
      <c r="Q1169" s="60"/>
      <c r="R1169" s="60">
        <v>121650</v>
      </c>
      <c r="S1169" s="60">
        <v>121650</v>
      </c>
      <c r="T1169" s="60"/>
      <c r="U1169" s="436"/>
      <c r="V1169" s="437"/>
      <c r="W1169" s="60">
        <f t="shared" si="291"/>
        <v>243300</v>
      </c>
      <c r="X1169" s="21">
        <f t="shared" si="290"/>
        <v>272496</v>
      </c>
      <c r="Y1169" s="83"/>
      <c r="Z1169" s="56">
        <v>2016</v>
      </c>
      <c r="AA1169" s="105"/>
      <c r="AB1169" s="432"/>
      <c r="AC1169" s="429"/>
      <c r="AD1169" s="438"/>
      <c r="AE1169" s="431"/>
      <c r="AF1169" s="431"/>
    </row>
    <row r="1170" spans="1:39" s="145" customFormat="1" ht="54" customHeight="1" x14ac:dyDescent="0.25">
      <c r="A1170" s="417"/>
      <c r="B1170" s="56" t="s">
        <v>3352</v>
      </c>
      <c r="C1170" s="83" t="s">
        <v>2</v>
      </c>
      <c r="D1170" s="83" t="s">
        <v>3353</v>
      </c>
      <c r="E1170" s="83" t="s">
        <v>3354</v>
      </c>
      <c r="F1170" s="83" t="s">
        <v>2724</v>
      </c>
      <c r="G1170" s="83" t="s">
        <v>3356</v>
      </c>
      <c r="H1170" s="33" t="s">
        <v>95</v>
      </c>
      <c r="I1170" s="56">
        <v>100</v>
      </c>
      <c r="J1170" s="205" t="s">
        <v>503</v>
      </c>
      <c r="K1170" s="33" t="s">
        <v>3357</v>
      </c>
      <c r="L1170" s="83"/>
      <c r="M1170" s="33" t="s">
        <v>495</v>
      </c>
      <c r="N1170" s="56" t="s">
        <v>1314</v>
      </c>
      <c r="O1170" s="381"/>
      <c r="P1170" s="381"/>
      <c r="Q1170" s="60"/>
      <c r="R1170" s="60">
        <v>93973.2</v>
      </c>
      <c r="S1170" s="60">
        <v>93973.2</v>
      </c>
      <c r="T1170" s="60"/>
      <c r="U1170" s="436"/>
      <c r="V1170" s="437"/>
      <c r="W1170" s="60">
        <f t="shared" si="291"/>
        <v>187946.4</v>
      </c>
      <c r="X1170" s="21">
        <f t="shared" ref="X1170" si="292">W1170*1.12</f>
        <v>210499.96800000002</v>
      </c>
      <c r="Y1170" s="83"/>
      <c r="Z1170" s="56">
        <v>2016</v>
      </c>
      <c r="AA1170" s="105"/>
      <c r="AB1170" s="432"/>
      <c r="AC1170" s="429"/>
      <c r="AD1170" s="438"/>
      <c r="AE1170" s="431"/>
      <c r="AF1170" s="431"/>
    </row>
    <row r="1171" spans="1:39" s="125" customFormat="1" ht="15.75" x14ac:dyDescent="0.25">
      <c r="B1171" s="122" t="s">
        <v>2184</v>
      </c>
      <c r="C1171" s="232"/>
      <c r="D1171" s="231"/>
      <c r="E1171" s="232"/>
      <c r="F1171" s="232"/>
      <c r="G1171" s="232"/>
      <c r="H1171" s="232"/>
      <c r="I1171" s="50"/>
      <c r="J1171" s="50"/>
      <c r="K1171" s="50"/>
      <c r="L1171" s="50"/>
      <c r="M1171" s="50"/>
      <c r="N1171" s="50"/>
      <c r="O1171" s="50"/>
      <c r="P1171" s="50"/>
      <c r="Q1171" s="398"/>
      <c r="R1171" s="398"/>
      <c r="S1171" s="50"/>
      <c r="T1171" s="50"/>
      <c r="U1171" s="50"/>
      <c r="V1171" s="50"/>
      <c r="W1171" s="63">
        <f>SUM(W312:W1170)</f>
        <v>324579061594.40259</v>
      </c>
      <c r="X1171" s="51">
        <f>W1171*1.12</f>
        <v>363528548985.73096</v>
      </c>
      <c r="Y1171" s="50"/>
      <c r="Z1171" s="52"/>
      <c r="AA1171" s="52"/>
      <c r="AB1171" s="145"/>
      <c r="AC1171" s="145"/>
      <c r="AD1171" s="145"/>
      <c r="AE1171" s="145"/>
      <c r="AF1171" s="145"/>
      <c r="AG1171" s="145"/>
      <c r="AH1171" s="145"/>
    </row>
    <row r="1172" spans="1:39" ht="15.75" x14ac:dyDescent="0.25">
      <c r="B1172" s="365" t="s">
        <v>931</v>
      </c>
      <c r="C1172" s="146"/>
      <c r="D1172" s="147"/>
      <c r="E1172" s="148"/>
      <c r="F1172" s="147"/>
      <c r="G1172" s="148"/>
      <c r="H1172" s="148"/>
      <c r="I1172" s="147"/>
      <c r="J1172" s="147"/>
      <c r="K1172" s="147"/>
      <c r="L1172" s="148"/>
      <c r="M1172" s="148"/>
      <c r="N1172" s="148"/>
      <c r="O1172" s="147"/>
      <c r="P1172" s="148"/>
      <c r="Q1172" s="401"/>
      <c r="R1172" s="150"/>
      <c r="S1172" s="147"/>
      <c r="T1172" s="149"/>
      <c r="U1172" s="149"/>
      <c r="V1172" s="150"/>
      <c r="W1172" s="269">
        <f>W260+W310+W1171</f>
        <v>371181243952.51196</v>
      </c>
      <c r="X1172" s="269">
        <f t="shared" si="175"/>
        <v>415722993226.81342</v>
      </c>
      <c r="Y1172" s="147"/>
      <c r="Z1172" s="153"/>
      <c r="AA1172" s="153"/>
      <c r="AB1172" s="152"/>
      <c r="AC1172" s="152"/>
      <c r="AD1172" s="152"/>
      <c r="AE1172" s="152"/>
      <c r="AF1172" s="152"/>
      <c r="AG1172" s="152"/>
      <c r="AH1172" s="152"/>
      <c r="AI1172" s="152"/>
      <c r="AJ1172" s="152"/>
      <c r="AK1172" s="152"/>
      <c r="AL1172" s="152"/>
      <c r="AM1172" s="152"/>
    </row>
    <row r="1174" spans="1:39" x14ac:dyDescent="0.25">
      <c r="D1174" s="156"/>
      <c r="E1174" s="157"/>
      <c r="F1174" s="157"/>
      <c r="G1174" s="151"/>
      <c r="H1174" s="151"/>
      <c r="I1174" s="151"/>
      <c r="J1174" s="157"/>
      <c r="K1174" s="157"/>
      <c r="L1174" s="157"/>
      <c r="M1174" s="294"/>
      <c r="N1174" s="157"/>
      <c r="O1174" s="157"/>
      <c r="P1174" s="151"/>
      <c r="Q1174" s="403"/>
      <c r="R1174" s="158"/>
      <c r="S1174" s="158"/>
      <c r="T1174" s="158"/>
      <c r="U1174" s="318"/>
      <c r="V1174" s="158"/>
      <c r="W1174" s="158"/>
      <c r="X1174" s="151"/>
      <c r="Y1174" s="151"/>
      <c r="Z1174" s="152"/>
      <c r="AA1174" s="152"/>
    </row>
    <row r="1175" spans="1:39" ht="18.75" x14ac:dyDescent="0.3">
      <c r="B1175" s="25"/>
      <c r="C1175" s="159" t="s">
        <v>934</v>
      </c>
      <c r="D1175" s="159"/>
      <c r="E1175" s="159"/>
      <c r="F1175" s="160"/>
      <c r="G1175" s="160"/>
      <c r="H1175" s="160"/>
      <c r="I1175" s="160"/>
      <c r="J1175" s="160"/>
      <c r="K1175" s="160"/>
      <c r="L1175" s="160"/>
      <c r="M1175" s="295"/>
      <c r="N1175" s="160"/>
      <c r="O1175" s="160"/>
      <c r="R1175" s="404"/>
      <c r="S1175" s="160"/>
      <c r="T1175" s="160"/>
      <c r="U1175" s="295"/>
      <c r="V1175" s="160"/>
      <c r="W1175" s="160"/>
      <c r="X1175" s="160"/>
      <c r="Y1175" s="160"/>
      <c r="Z1175" s="160"/>
      <c r="AA1175" s="160"/>
    </row>
    <row r="1176" spans="1:39" ht="15.75" x14ac:dyDescent="0.25">
      <c r="B1176" s="161"/>
      <c r="C1176" s="162"/>
      <c r="D1176" s="161"/>
      <c r="E1176" s="161"/>
      <c r="F1176" s="161"/>
      <c r="G1176" s="161"/>
      <c r="H1176" s="161"/>
      <c r="I1176" s="161"/>
      <c r="J1176" s="161"/>
      <c r="K1176" s="161"/>
      <c r="L1176" s="161"/>
      <c r="M1176" s="296"/>
      <c r="N1176" s="161"/>
      <c r="O1176" s="161"/>
      <c r="R1176" s="405"/>
      <c r="S1176" s="161"/>
      <c r="T1176" s="161"/>
      <c r="U1176" s="296"/>
      <c r="V1176" s="161"/>
      <c r="W1176" s="161"/>
      <c r="X1176" s="161"/>
      <c r="Y1176" s="161"/>
      <c r="Z1176" s="161"/>
      <c r="AA1176" s="161"/>
    </row>
    <row r="1177" spans="1:39" ht="15.75" x14ac:dyDescent="0.25">
      <c r="B1177" s="25"/>
      <c r="C1177" s="163" t="s">
        <v>935</v>
      </c>
      <c r="D1177" s="164"/>
      <c r="E1177" s="164"/>
      <c r="F1177" s="164"/>
      <c r="G1177" s="164"/>
      <c r="H1177" s="164"/>
      <c r="I1177" s="161"/>
      <c r="J1177" s="164"/>
      <c r="K1177" s="161"/>
      <c r="L1177" s="161"/>
      <c r="M1177" s="296"/>
      <c r="N1177" s="161"/>
      <c r="O1177" s="161"/>
      <c r="R1177" s="405"/>
      <c r="S1177" s="161"/>
      <c r="T1177" s="161"/>
      <c r="U1177" s="296"/>
      <c r="V1177" s="161"/>
      <c r="W1177" s="161"/>
      <c r="X1177" s="161"/>
      <c r="Y1177" s="161"/>
      <c r="Z1177" s="161"/>
      <c r="AA1177" s="161"/>
    </row>
    <row r="1178" spans="1:39" ht="15.75" x14ac:dyDescent="0.25">
      <c r="B1178" s="25"/>
      <c r="C1178" s="162" t="s">
        <v>936</v>
      </c>
      <c r="D1178" s="165"/>
      <c r="E1178" s="165"/>
      <c r="F1178" s="160"/>
      <c r="G1178" s="160"/>
      <c r="H1178" s="160"/>
      <c r="I1178" s="165"/>
      <c r="J1178" s="165"/>
      <c r="K1178" s="160"/>
      <c r="L1178" s="160"/>
      <c r="M1178" s="295"/>
      <c r="N1178" s="160"/>
      <c r="O1178" s="160"/>
      <c r="R1178" s="404"/>
      <c r="S1178" s="160"/>
      <c r="T1178" s="160"/>
      <c r="U1178" s="295"/>
      <c r="V1178" s="160"/>
      <c r="W1178" s="160"/>
      <c r="X1178" s="160"/>
      <c r="Y1178" s="160"/>
      <c r="Z1178" s="160"/>
      <c r="AA1178" s="160"/>
    </row>
    <row r="1179" spans="1:39" ht="15.75" x14ac:dyDescent="0.25">
      <c r="B1179" s="25"/>
      <c r="C1179" s="162" t="s">
        <v>937</v>
      </c>
      <c r="D1179" s="160"/>
      <c r="E1179" s="160"/>
      <c r="F1179" s="160"/>
      <c r="G1179" s="160"/>
      <c r="H1179" s="160"/>
      <c r="I1179" s="160"/>
      <c r="J1179" s="160"/>
      <c r="K1179" s="160"/>
      <c r="L1179" s="160"/>
      <c r="M1179" s="295"/>
      <c r="N1179" s="160"/>
      <c r="O1179" s="160"/>
      <c r="R1179" s="404"/>
      <c r="S1179" s="160"/>
      <c r="T1179" s="160"/>
      <c r="U1179" s="295"/>
      <c r="V1179" s="160"/>
      <c r="W1179" s="160"/>
      <c r="X1179" s="160"/>
      <c r="Y1179" s="160"/>
      <c r="Z1179" s="160"/>
      <c r="AA1179" s="160"/>
    </row>
    <row r="1180" spans="1:39" ht="15.75" x14ac:dyDescent="0.25">
      <c r="B1180" s="161"/>
      <c r="C1180" s="162" t="s">
        <v>938</v>
      </c>
      <c r="D1180" s="161"/>
      <c r="E1180" s="161"/>
      <c r="F1180" s="161"/>
      <c r="G1180" s="161"/>
      <c r="H1180" s="161"/>
      <c r="I1180" s="161"/>
      <c r="J1180" s="161"/>
      <c r="K1180" s="161"/>
      <c r="L1180" s="161"/>
      <c r="M1180" s="296"/>
      <c r="N1180" s="161"/>
      <c r="O1180" s="161"/>
      <c r="R1180" s="405"/>
      <c r="S1180" s="161"/>
      <c r="T1180" s="161"/>
      <c r="U1180" s="296"/>
      <c r="V1180" s="161"/>
      <c r="W1180" s="161"/>
      <c r="X1180" s="161"/>
      <c r="Y1180" s="161"/>
      <c r="Z1180" s="161"/>
      <c r="AA1180" s="161"/>
    </row>
    <row r="1181" spans="1:39" ht="15.75" x14ac:dyDescent="0.25">
      <c r="B1181" s="25"/>
      <c r="C1181" s="166" t="s">
        <v>939</v>
      </c>
      <c r="D1181" s="167"/>
      <c r="E1181" s="167"/>
      <c r="F1181" s="167"/>
      <c r="G1181" s="167"/>
      <c r="H1181" s="161"/>
      <c r="I1181" s="161"/>
      <c r="J1181" s="161"/>
      <c r="K1181" s="161"/>
      <c r="L1181" s="161"/>
      <c r="M1181" s="296"/>
      <c r="N1181" s="161"/>
      <c r="O1181" s="161"/>
      <c r="R1181" s="405"/>
      <c r="S1181" s="161"/>
      <c r="T1181" s="161"/>
      <c r="U1181" s="296"/>
      <c r="V1181" s="161"/>
      <c r="W1181" s="161"/>
      <c r="X1181" s="161"/>
      <c r="Y1181" s="161"/>
      <c r="Z1181" s="161"/>
      <c r="AA1181" s="161"/>
    </row>
    <row r="1182" spans="1:39" ht="15.75" customHeight="1" x14ac:dyDescent="0.25">
      <c r="B1182" s="168">
        <v>1</v>
      </c>
      <c r="C1182" s="172" t="s">
        <v>940</v>
      </c>
      <c r="D1182" s="172"/>
      <c r="E1182" s="172"/>
      <c r="F1182" s="172"/>
      <c r="G1182" s="172"/>
      <c r="H1182" s="172"/>
      <c r="I1182" s="172"/>
      <c r="J1182" s="172"/>
      <c r="K1182" s="172"/>
      <c r="L1182" s="172"/>
      <c r="M1182" s="248"/>
      <c r="N1182" s="172"/>
      <c r="O1182" s="172"/>
      <c r="R1182" s="406"/>
      <c r="S1182" s="172"/>
      <c r="T1182" s="172"/>
      <c r="U1182" s="248"/>
      <c r="V1182" s="172"/>
      <c r="W1182" s="172"/>
      <c r="X1182" s="172"/>
      <c r="Y1182" s="172"/>
      <c r="Z1182" s="172"/>
      <c r="AA1182" s="244"/>
    </row>
    <row r="1183" spans="1:39" ht="15.75" x14ac:dyDescent="0.25">
      <c r="B1183" s="168"/>
      <c r="C1183" s="169" t="s">
        <v>941</v>
      </c>
      <c r="D1183" s="244"/>
      <c r="E1183" s="244"/>
      <c r="F1183" s="244"/>
      <c r="G1183" s="244"/>
      <c r="H1183" s="244"/>
      <c r="I1183" s="244"/>
      <c r="J1183" s="244"/>
      <c r="K1183" s="244"/>
      <c r="L1183" s="244"/>
      <c r="M1183" s="297"/>
      <c r="N1183" s="244"/>
      <c r="O1183" s="244"/>
      <c r="R1183" s="407"/>
      <c r="S1183" s="244"/>
      <c r="T1183" s="244"/>
      <c r="U1183" s="297"/>
      <c r="V1183" s="244"/>
      <c r="W1183" s="244"/>
      <c r="X1183" s="244"/>
      <c r="Y1183" s="244"/>
      <c r="Z1183" s="244"/>
      <c r="AA1183" s="244"/>
    </row>
    <row r="1184" spans="1:39" ht="15.75" x14ac:dyDescent="0.25">
      <c r="B1184" s="168"/>
      <c r="C1184" s="170" t="s">
        <v>942</v>
      </c>
      <c r="D1184" s="244"/>
      <c r="E1184" s="244"/>
      <c r="F1184" s="244"/>
      <c r="G1184" s="244"/>
      <c r="H1184" s="244"/>
      <c r="I1184" s="244"/>
      <c r="J1184" s="244"/>
      <c r="K1184" s="244"/>
      <c r="L1184" s="244"/>
      <c r="M1184" s="297"/>
      <c r="N1184" s="244"/>
      <c r="O1184" s="244"/>
      <c r="R1184" s="407"/>
      <c r="S1184" s="244"/>
      <c r="T1184" s="244"/>
      <c r="U1184" s="297"/>
      <c r="V1184" s="244"/>
      <c r="W1184" s="244"/>
      <c r="X1184" s="244"/>
      <c r="Y1184" s="244"/>
      <c r="Z1184" s="244"/>
      <c r="AA1184" s="244"/>
    </row>
    <row r="1185" spans="2:27" ht="15.75" x14ac:dyDescent="0.25">
      <c r="B1185" s="168"/>
      <c r="C1185" s="171" t="s">
        <v>943</v>
      </c>
      <c r="D1185" s="172"/>
      <c r="E1185" s="172"/>
      <c r="F1185" s="172"/>
      <c r="G1185" s="172"/>
      <c r="H1185" s="172"/>
      <c r="I1185" s="172"/>
      <c r="J1185" s="172"/>
      <c r="K1185" s="172"/>
      <c r="L1185" s="244"/>
      <c r="M1185" s="297"/>
      <c r="N1185" s="244"/>
      <c r="O1185" s="244"/>
      <c r="R1185" s="407"/>
      <c r="S1185" s="244"/>
      <c r="T1185" s="244"/>
      <c r="U1185" s="297"/>
      <c r="V1185" s="244"/>
      <c r="W1185" s="244"/>
      <c r="X1185" s="244"/>
      <c r="Y1185" s="244"/>
      <c r="Z1185" s="244"/>
      <c r="AA1185" s="244"/>
    </row>
    <row r="1186" spans="2:27" ht="15.75" x14ac:dyDescent="0.25">
      <c r="B1186" s="168"/>
      <c r="C1186" s="173" t="s">
        <v>944</v>
      </c>
      <c r="D1186" s="172"/>
      <c r="E1186" s="172"/>
      <c r="F1186" s="172"/>
      <c r="G1186" s="172"/>
      <c r="H1186" s="172"/>
      <c r="I1186" s="172"/>
      <c r="J1186" s="172"/>
      <c r="K1186" s="172"/>
      <c r="L1186" s="244"/>
      <c r="M1186" s="297"/>
      <c r="N1186" s="244"/>
      <c r="O1186" s="244"/>
      <c r="R1186" s="407"/>
      <c r="S1186" s="244"/>
      <c r="T1186" s="244"/>
      <c r="U1186" s="297"/>
      <c r="V1186" s="244"/>
      <c r="W1186" s="244"/>
      <c r="X1186" s="244"/>
      <c r="Y1186" s="244"/>
      <c r="Z1186" s="244"/>
      <c r="AA1186" s="244"/>
    </row>
    <row r="1187" spans="2:27" ht="15.75" x14ac:dyDescent="0.25">
      <c r="B1187" s="168"/>
      <c r="C1187" s="173" t="s">
        <v>945</v>
      </c>
      <c r="D1187" s="172"/>
      <c r="E1187" s="172"/>
      <c r="F1187" s="172"/>
      <c r="G1187" s="172"/>
      <c r="H1187" s="172"/>
      <c r="I1187" s="172"/>
      <c r="J1187" s="172"/>
      <c r="K1187" s="172"/>
      <c r="L1187" s="244"/>
      <c r="M1187" s="297"/>
      <c r="N1187" s="244"/>
      <c r="O1187" s="244"/>
      <c r="R1187" s="407"/>
      <c r="S1187" s="244"/>
      <c r="T1187" s="244"/>
      <c r="U1187" s="297"/>
      <c r="V1187" s="244"/>
      <c r="W1187" s="244"/>
      <c r="X1187" s="244"/>
      <c r="Y1187" s="244"/>
      <c r="Z1187" s="244"/>
      <c r="AA1187" s="244"/>
    </row>
    <row r="1188" spans="2:27" ht="15.75" x14ac:dyDescent="0.25">
      <c r="B1188" s="168"/>
      <c r="C1188" s="170" t="s">
        <v>946</v>
      </c>
      <c r="D1188" s="244"/>
      <c r="E1188" s="244"/>
      <c r="F1188" s="244"/>
      <c r="G1188" s="244"/>
      <c r="H1188" s="244"/>
      <c r="I1188" s="244"/>
      <c r="J1188" s="244"/>
      <c r="K1188" s="244"/>
      <c r="L1188" s="244"/>
      <c r="M1188" s="297"/>
      <c r="N1188" s="244"/>
      <c r="O1188" s="244"/>
      <c r="R1188" s="407"/>
      <c r="S1188" s="244"/>
      <c r="T1188" s="244"/>
      <c r="U1188" s="297"/>
      <c r="V1188" s="244"/>
      <c r="W1188" s="244"/>
      <c r="X1188" s="244"/>
      <c r="Y1188" s="244"/>
      <c r="Z1188" s="244"/>
      <c r="AA1188" s="244"/>
    </row>
    <row r="1189" spans="2:27" ht="15.75" x14ac:dyDescent="0.25">
      <c r="B1189" s="161"/>
      <c r="C1189" s="174" t="s">
        <v>947</v>
      </c>
      <c r="D1189" s="175"/>
      <c r="E1189" s="175"/>
      <c r="F1189" s="175"/>
      <c r="G1189" s="175"/>
      <c r="H1189" s="175"/>
      <c r="I1189" s="175"/>
      <c r="J1189" s="175"/>
      <c r="K1189" s="175"/>
      <c r="L1189" s="175"/>
      <c r="M1189" s="298"/>
      <c r="N1189" s="175"/>
      <c r="O1189" s="175"/>
      <c r="R1189" s="408"/>
      <c r="S1189" s="175"/>
      <c r="T1189" s="175"/>
      <c r="U1189" s="298"/>
      <c r="V1189" s="175"/>
      <c r="W1189" s="175"/>
      <c r="X1189" s="175"/>
      <c r="Y1189" s="175"/>
      <c r="Z1189" s="175"/>
      <c r="AA1189" s="175"/>
    </row>
    <row r="1190" spans="2:27" ht="15.75" x14ac:dyDescent="0.25">
      <c r="B1190" s="161"/>
      <c r="C1190" s="163" t="s">
        <v>948</v>
      </c>
      <c r="D1190" s="246"/>
      <c r="E1190" s="246"/>
      <c r="F1190" s="246"/>
      <c r="G1190" s="246"/>
      <c r="H1190" s="246"/>
      <c r="I1190" s="246"/>
      <c r="J1190" s="246"/>
      <c r="K1190" s="246"/>
      <c r="L1190" s="246"/>
      <c r="M1190" s="299"/>
      <c r="N1190" s="246"/>
      <c r="O1190" s="246"/>
      <c r="R1190" s="409"/>
      <c r="S1190" s="246"/>
      <c r="T1190" s="246"/>
      <c r="U1190" s="299"/>
      <c r="V1190" s="246"/>
      <c r="W1190" s="246"/>
      <c r="X1190" s="246"/>
      <c r="Y1190" s="246"/>
      <c r="Z1190" s="246"/>
      <c r="AA1190" s="246"/>
    </row>
    <row r="1191" spans="2:27" ht="15.75" customHeight="1" x14ac:dyDescent="0.25">
      <c r="B1191" s="161"/>
      <c r="C1191" s="246" t="s">
        <v>949</v>
      </c>
      <c r="D1191" s="246"/>
      <c r="E1191" s="246"/>
      <c r="F1191" s="246"/>
      <c r="G1191" s="246"/>
      <c r="H1191" s="246"/>
      <c r="I1191" s="246"/>
      <c r="J1191" s="246"/>
      <c r="K1191" s="246"/>
      <c r="L1191" s="246"/>
      <c r="M1191" s="299"/>
      <c r="N1191" s="246"/>
      <c r="O1191" s="246"/>
      <c r="R1191" s="409"/>
      <c r="S1191" s="246"/>
      <c r="T1191" s="246"/>
      <c r="U1191" s="299"/>
      <c r="V1191" s="246"/>
      <c r="W1191" s="246"/>
      <c r="X1191" s="246"/>
      <c r="Y1191" s="246"/>
      <c r="Z1191" s="246"/>
      <c r="AA1191" s="245"/>
    </row>
    <row r="1192" spans="2:27" ht="15.75" x14ac:dyDescent="0.25">
      <c r="B1192" s="161"/>
      <c r="C1192" s="176" t="s">
        <v>950</v>
      </c>
      <c r="D1192" s="177"/>
      <c r="E1192" s="245"/>
      <c r="F1192" s="245"/>
      <c r="G1192" s="245"/>
      <c r="H1192" s="245"/>
      <c r="I1192" s="245"/>
      <c r="J1192" s="245"/>
      <c r="K1192" s="245"/>
      <c r="L1192" s="245"/>
      <c r="M1192" s="177"/>
      <c r="N1192" s="245"/>
      <c r="O1192" s="245"/>
      <c r="R1192" s="410"/>
      <c r="S1192" s="245"/>
      <c r="T1192" s="245"/>
      <c r="U1192" s="177"/>
      <c r="V1192" s="245"/>
      <c r="W1192" s="245"/>
      <c r="X1192" s="245"/>
      <c r="Y1192" s="245"/>
      <c r="Z1192" s="245"/>
      <c r="AA1192" s="245"/>
    </row>
    <row r="1193" spans="2:27" ht="15.75" x14ac:dyDescent="0.25">
      <c r="B1193" s="161"/>
      <c r="C1193" s="178" t="s">
        <v>951</v>
      </c>
      <c r="D1193" s="245"/>
      <c r="E1193" s="245"/>
      <c r="F1193" s="245"/>
      <c r="G1193" s="245"/>
      <c r="H1193" s="245"/>
      <c r="I1193" s="245"/>
      <c r="J1193" s="245"/>
      <c r="K1193" s="245"/>
      <c r="L1193" s="245"/>
      <c r="M1193" s="177"/>
      <c r="N1193" s="245"/>
      <c r="O1193" s="245"/>
      <c r="R1193" s="410"/>
      <c r="S1193" s="245"/>
      <c r="T1193" s="245"/>
      <c r="U1193" s="177"/>
      <c r="V1193" s="245"/>
      <c r="W1193" s="245"/>
      <c r="X1193" s="245"/>
      <c r="Y1193" s="245"/>
      <c r="Z1193" s="245"/>
      <c r="AA1193" s="245"/>
    </row>
    <row r="1194" spans="2:27" ht="15.75" customHeight="1" x14ac:dyDescent="0.25">
      <c r="B1194" s="161"/>
      <c r="C1194" s="246" t="s">
        <v>952</v>
      </c>
      <c r="D1194" s="246"/>
      <c r="E1194" s="246"/>
      <c r="F1194" s="246"/>
      <c r="G1194" s="246"/>
      <c r="H1194" s="246"/>
      <c r="I1194" s="246"/>
      <c r="J1194" s="246"/>
      <c r="K1194" s="246"/>
      <c r="L1194" s="246"/>
      <c r="M1194" s="299"/>
      <c r="N1194" s="246"/>
      <c r="O1194" s="246"/>
      <c r="R1194" s="409"/>
      <c r="S1194" s="246"/>
      <c r="T1194" s="246"/>
      <c r="U1194" s="299"/>
      <c r="V1194" s="246"/>
      <c r="W1194" s="246"/>
      <c r="X1194" s="246"/>
      <c r="Y1194" s="246"/>
      <c r="Z1194" s="246"/>
      <c r="AA1194" s="246"/>
    </row>
    <row r="1195" spans="2:27" ht="15.75" x14ac:dyDescent="0.25">
      <c r="B1195" s="161"/>
      <c r="C1195" s="179" t="s">
        <v>953</v>
      </c>
      <c r="D1195" s="179"/>
      <c r="E1195" s="179"/>
      <c r="F1195" s="179"/>
      <c r="G1195" s="179"/>
      <c r="H1195" s="179"/>
      <c r="I1195" s="179"/>
      <c r="J1195" s="179"/>
      <c r="K1195" s="246"/>
      <c r="L1195" s="246"/>
      <c r="M1195" s="299"/>
      <c r="N1195" s="246"/>
      <c r="O1195" s="246"/>
      <c r="R1195" s="409"/>
      <c r="S1195" s="246"/>
      <c r="T1195" s="246"/>
      <c r="U1195" s="299"/>
      <c r="V1195" s="246"/>
      <c r="W1195" s="246"/>
      <c r="X1195" s="246"/>
      <c r="Y1195" s="246"/>
      <c r="Z1195" s="246"/>
      <c r="AA1195" s="246"/>
    </row>
    <row r="1196" spans="2:27" ht="15.75" x14ac:dyDescent="0.25">
      <c r="B1196" s="168">
        <v>2</v>
      </c>
      <c r="C1196" s="162" t="s">
        <v>954</v>
      </c>
      <c r="D1196" s="162"/>
      <c r="E1196" s="162"/>
      <c r="F1196" s="162"/>
      <c r="G1196" s="162"/>
      <c r="H1196" s="162"/>
      <c r="I1196" s="162"/>
      <c r="J1196" s="162"/>
      <c r="K1196" s="162"/>
      <c r="L1196" s="162"/>
      <c r="M1196" s="180"/>
      <c r="N1196" s="162"/>
      <c r="O1196" s="162"/>
      <c r="R1196" s="411"/>
      <c r="S1196" s="162"/>
      <c r="T1196" s="162"/>
      <c r="U1196" s="180"/>
      <c r="V1196" s="162"/>
      <c r="W1196" s="162"/>
      <c r="X1196" s="162"/>
      <c r="Y1196" s="162"/>
      <c r="Z1196" s="162"/>
      <c r="AA1196" s="162"/>
    </row>
    <row r="1197" spans="2:27" ht="15.75" x14ac:dyDescent="0.25">
      <c r="B1197" s="168">
        <v>3</v>
      </c>
      <c r="C1197" s="162" t="s">
        <v>955</v>
      </c>
      <c r="D1197" s="162"/>
      <c r="E1197" s="162"/>
      <c r="F1197" s="162"/>
      <c r="G1197" s="162"/>
      <c r="H1197" s="162"/>
      <c r="I1197" s="162"/>
      <c r="J1197" s="162"/>
      <c r="K1197" s="162"/>
      <c r="L1197" s="162"/>
      <c r="M1197" s="180"/>
      <c r="N1197" s="162"/>
      <c r="O1197" s="162"/>
      <c r="R1197" s="411"/>
      <c r="S1197" s="162"/>
      <c r="T1197" s="162"/>
      <c r="U1197" s="180"/>
      <c r="V1197" s="162"/>
      <c r="W1197" s="162"/>
      <c r="X1197" s="162"/>
      <c r="Y1197" s="162"/>
      <c r="Z1197" s="162"/>
      <c r="AA1197" s="162"/>
    </row>
    <row r="1198" spans="2:27" ht="15.75" x14ac:dyDescent="0.25">
      <c r="B1198" s="168">
        <v>4</v>
      </c>
      <c r="C1198" s="162" t="s">
        <v>956</v>
      </c>
      <c r="D1198" s="162"/>
      <c r="E1198" s="162"/>
      <c r="F1198" s="162"/>
      <c r="G1198" s="162"/>
      <c r="H1198" s="162"/>
      <c r="I1198" s="162"/>
      <c r="J1198" s="162"/>
      <c r="K1198" s="162"/>
      <c r="L1198" s="162"/>
      <c r="M1198" s="180"/>
      <c r="N1198" s="162"/>
      <c r="O1198" s="162"/>
      <c r="R1198" s="411"/>
      <c r="S1198" s="162"/>
      <c r="T1198" s="162"/>
      <c r="U1198" s="180"/>
      <c r="V1198" s="162"/>
      <c r="W1198" s="162"/>
      <c r="X1198" s="162"/>
      <c r="Y1198" s="162"/>
      <c r="Z1198" s="162"/>
      <c r="AA1198" s="162"/>
    </row>
    <row r="1199" spans="2:27" ht="15.75" customHeight="1" x14ac:dyDescent="0.25">
      <c r="B1199" s="168">
        <v>5</v>
      </c>
      <c r="C1199" s="172" t="s">
        <v>957</v>
      </c>
      <c r="D1199" s="172"/>
      <c r="E1199" s="172"/>
      <c r="F1199" s="172"/>
      <c r="G1199" s="172"/>
      <c r="H1199" s="172"/>
      <c r="I1199" s="172"/>
      <c r="J1199" s="172"/>
      <c r="K1199" s="172"/>
      <c r="L1199" s="172"/>
      <c r="M1199" s="248"/>
      <c r="N1199" s="172"/>
      <c r="O1199" s="172"/>
      <c r="R1199" s="406"/>
      <c r="S1199" s="172"/>
      <c r="T1199" s="172"/>
      <c r="U1199" s="248"/>
      <c r="V1199" s="172"/>
      <c r="W1199" s="172"/>
      <c r="X1199" s="172"/>
      <c r="Y1199" s="172"/>
      <c r="Z1199" s="172"/>
      <c r="AA1199" s="172"/>
    </row>
    <row r="1200" spans="2:27" ht="15.75" customHeight="1" x14ac:dyDescent="0.25">
      <c r="B1200" s="168">
        <v>6</v>
      </c>
      <c r="C1200" s="247" t="s">
        <v>958</v>
      </c>
      <c r="D1200" s="247"/>
      <c r="E1200" s="247"/>
      <c r="F1200" s="247"/>
      <c r="G1200" s="247"/>
      <c r="H1200" s="247"/>
      <c r="I1200" s="247"/>
      <c r="J1200" s="247"/>
      <c r="K1200" s="247"/>
      <c r="L1200" s="247"/>
      <c r="M1200" s="300"/>
      <c r="N1200" s="247"/>
      <c r="O1200" s="247"/>
      <c r="R1200" s="412"/>
      <c r="S1200" s="247"/>
      <c r="T1200" s="247"/>
      <c r="U1200" s="300"/>
      <c r="V1200" s="247"/>
      <c r="W1200" s="247"/>
      <c r="X1200" s="247"/>
      <c r="Y1200" s="247"/>
      <c r="Z1200" s="247"/>
      <c r="AA1200" s="247"/>
    </row>
    <row r="1201" spans="2:27" ht="15.75" x14ac:dyDescent="0.25">
      <c r="B1201" s="168">
        <v>7</v>
      </c>
      <c r="C1201" s="180" t="s">
        <v>959</v>
      </c>
      <c r="D1201" s="180"/>
      <c r="E1201" s="180"/>
      <c r="F1201" s="180"/>
      <c r="G1201" s="180"/>
      <c r="H1201" s="180"/>
      <c r="I1201" s="180"/>
      <c r="J1201" s="180"/>
      <c r="K1201" s="180"/>
      <c r="L1201" s="180"/>
      <c r="M1201" s="180"/>
      <c r="N1201" s="180"/>
      <c r="O1201" s="180"/>
      <c r="R1201" s="413"/>
      <c r="S1201" s="180"/>
      <c r="T1201" s="180"/>
      <c r="U1201" s="180"/>
      <c r="V1201" s="180"/>
      <c r="W1201" s="180"/>
      <c r="X1201" s="180"/>
      <c r="Y1201" s="180"/>
      <c r="Z1201" s="180"/>
      <c r="AA1201" s="180"/>
    </row>
    <row r="1202" spans="2:27" ht="15.75" x14ac:dyDescent="0.25">
      <c r="B1202" s="168">
        <v>8</v>
      </c>
      <c r="C1202" s="162" t="s">
        <v>960</v>
      </c>
      <c r="D1202" s="162"/>
      <c r="E1202" s="162"/>
      <c r="F1202" s="162"/>
      <c r="G1202" s="162"/>
      <c r="H1202" s="162"/>
      <c r="I1202" s="162"/>
      <c r="J1202" s="162"/>
      <c r="K1202" s="162"/>
      <c r="L1202" s="162"/>
      <c r="M1202" s="180"/>
      <c r="N1202" s="162"/>
      <c r="O1202" s="162"/>
      <c r="R1202" s="411"/>
      <c r="S1202" s="162"/>
      <c r="T1202" s="162"/>
      <c r="U1202" s="180"/>
      <c r="V1202" s="162"/>
      <c r="W1202" s="162"/>
      <c r="X1202" s="162"/>
      <c r="Y1202" s="162"/>
      <c r="Z1202" s="162"/>
      <c r="AA1202" s="162"/>
    </row>
    <row r="1203" spans="2:27" ht="15.75" customHeight="1" x14ac:dyDescent="0.25">
      <c r="B1203" s="168">
        <v>9</v>
      </c>
      <c r="C1203" s="247" t="s">
        <v>961</v>
      </c>
      <c r="D1203" s="247"/>
      <c r="E1203" s="247"/>
      <c r="F1203" s="247"/>
      <c r="G1203" s="247"/>
      <c r="H1203" s="247"/>
      <c r="I1203" s="247"/>
      <c r="J1203" s="247"/>
      <c r="K1203" s="247"/>
      <c r="L1203" s="247"/>
      <c r="M1203" s="300"/>
      <c r="N1203" s="247"/>
      <c r="O1203" s="247"/>
      <c r="R1203" s="412"/>
      <c r="S1203" s="247"/>
      <c r="T1203" s="247"/>
      <c r="U1203" s="300"/>
      <c r="V1203" s="247"/>
      <c r="W1203" s="247"/>
      <c r="X1203" s="247"/>
      <c r="Y1203" s="247"/>
      <c r="Z1203" s="247"/>
      <c r="AA1203" s="247"/>
    </row>
    <row r="1204" spans="2:27" ht="15.75" customHeight="1" x14ac:dyDescent="0.25">
      <c r="B1204" s="168">
        <v>10</v>
      </c>
      <c r="C1204" s="172" t="s">
        <v>962</v>
      </c>
      <c r="D1204" s="172"/>
      <c r="E1204" s="172"/>
      <c r="F1204" s="172"/>
      <c r="G1204" s="172"/>
      <c r="H1204" s="172"/>
      <c r="I1204" s="172"/>
      <c r="J1204" s="172"/>
      <c r="K1204" s="172"/>
      <c r="L1204" s="172"/>
      <c r="M1204" s="248"/>
      <c r="N1204" s="162"/>
      <c r="O1204" s="162"/>
      <c r="R1204" s="411"/>
      <c r="S1204" s="162"/>
      <c r="T1204" s="162"/>
      <c r="U1204" s="180"/>
      <c r="V1204" s="162"/>
      <c r="W1204" s="162"/>
      <c r="X1204" s="162"/>
      <c r="Y1204" s="162"/>
      <c r="Z1204" s="162"/>
      <c r="AA1204" s="162"/>
    </row>
    <row r="1205" spans="2:27" ht="15.75" x14ac:dyDescent="0.25">
      <c r="B1205" s="168"/>
      <c r="C1205" s="172"/>
      <c r="D1205" s="172"/>
      <c r="E1205" s="172"/>
      <c r="F1205" s="172"/>
      <c r="G1205" s="172"/>
      <c r="H1205" s="172"/>
      <c r="I1205" s="172"/>
      <c r="J1205" s="172"/>
      <c r="K1205" s="172"/>
      <c r="L1205" s="172"/>
      <c r="M1205" s="248"/>
      <c r="N1205" s="162"/>
      <c r="O1205" s="162"/>
      <c r="R1205" s="411"/>
      <c r="S1205" s="162"/>
      <c r="T1205" s="162"/>
      <c r="U1205" s="180"/>
      <c r="V1205" s="162"/>
      <c r="W1205" s="162"/>
      <c r="X1205" s="162"/>
      <c r="Y1205" s="162"/>
      <c r="Z1205" s="162"/>
      <c r="AA1205" s="162"/>
    </row>
    <row r="1206" spans="2:27" ht="15.75" customHeight="1" x14ac:dyDescent="0.25">
      <c r="B1206" s="168">
        <v>11</v>
      </c>
      <c r="C1206" s="172" t="s">
        <v>963</v>
      </c>
      <c r="D1206" s="172"/>
      <c r="E1206" s="172"/>
      <c r="F1206" s="172"/>
      <c r="G1206" s="172"/>
      <c r="H1206" s="172"/>
      <c r="I1206" s="172"/>
      <c r="J1206" s="172"/>
      <c r="K1206" s="172"/>
      <c r="L1206" s="172"/>
      <c r="M1206" s="248"/>
      <c r="N1206" s="162"/>
      <c r="O1206" s="162"/>
      <c r="R1206" s="411"/>
      <c r="S1206" s="162"/>
      <c r="T1206" s="162"/>
      <c r="U1206" s="180"/>
      <c r="V1206" s="162"/>
      <c r="W1206" s="162"/>
      <c r="X1206" s="162"/>
      <c r="Y1206" s="162"/>
      <c r="Z1206" s="162"/>
      <c r="AA1206" s="162"/>
    </row>
    <row r="1207" spans="2:27" ht="15.75" customHeight="1" x14ac:dyDescent="0.25">
      <c r="B1207" s="168">
        <v>12</v>
      </c>
      <c r="C1207" s="172" t="s">
        <v>964</v>
      </c>
      <c r="D1207" s="172"/>
      <c r="E1207" s="172"/>
      <c r="F1207" s="172"/>
      <c r="G1207" s="172"/>
      <c r="H1207" s="172"/>
      <c r="I1207" s="172"/>
      <c r="J1207" s="172"/>
      <c r="K1207" s="172"/>
      <c r="L1207" s="172"/>
      <c r="M1207" s="248"/>
      <c r="N1207" s="172"/>
      <c r="O1207" s="172"/>
      <c r="R1207" s="406"/>
      <c r="S1207" s="172"/>
      <c r="T1207" s="172"/>
      <c r="U1207" s="248"/>
      <c r="V1207" s="172"/>
      <c r="W1207" s="172"/>
      <c r="X1207" s="172"/>
      <c r="Y1207" s="172"/>
      <c r="Z1207" s="172"/>
      <c r="AA1207" s="172"/>
    </row>
    <row r="1208" spans="2:27" ht="15.75" x14ac:dyDescent="0.25">
      <c r="B1208" s="168">
        <v>13</v>
      </c>
      <c r="C1208" s="162" t="s">
        <v>965</v>
      </c>
      <c r="D1208" s="162"/>
      <c r="E1208" s="162"/>
      <c r="F1208" s="162"/>
      <c r="G1208" s="162"/>
      <c r="H1208" s="162"/>
      <c r="I1208" s="162"/>
      <c r="J1208" s="180"/>
      <c r="K1208" s="162"/>
      <c r="L1208" s="162"/>
      <c r="M1208" s="180"/>
      <c r="N1208" s="162"/>
      <c r="O1208" s="162"/>
      <c r="R1208" s="411"/>
      <c r="S1208" s="162"/>
      <c r="T1208" s="162"/>
      <c r="U1208" s="180"/>
      <c r="V1208" s="162"/>
      <c r="W1208" s="162"/>
      <c r="X1208" s="162"/>
      <c r="Y1208" s="162"/>
      <c r="Z1208" s="162"/>
      <c r="AA1208" s="162"/>
    </row>
    <row r="1209" spans="2:27" ht="15.75" x14ac:dyDescent="0.25">
      <c r="B1209" s="168">
        <v>14</v>
      </c>
      <c r="C1209" s="162" t="s">
        <v>966</v>
      </c>
      <c r="D1209" s="162"/>
      <c r="E1209" s="162"/>
      <c r="F1209" s="162"/>
      <c r="G1209" s="162"/>
      <c r="H1209" s="162"/>
      <c r="I1209" s="162"/>
      <c r="J1209" s="162"/>
      <c r="K1209" s="162"/>
      <c r="L1209" s="162"/>
      <c r="M1209" s="180"/>
      <c r="N1209" s="162"/>
      <c r="O1209" s="162"/>
      <c r="R1209" s="411"/>
      <c r="S1209" s="162"/>
      <c r="T1209" s="162"/>
      <c r="U1209" s="180"/>
      <c r="V1209" s="162"/>
      <c r="W1209" s="162"/>
      <c r="X1209" s="162"/>
      <c r="Y1209" s="162"/>
      <c r="Z1209" s="162"/>
      <c r="AA1209" s="162"/>
    </row>
    <row r="1210" spans="2:27" ht="15.75" x14ac:dyDescent="0.25">
      <c r="B1210" s="168">
        <v>15</v>
      </c>
      <c r="C1210" s="162" t="s">
        <v>967</v>
      </c>
      <c r="D1210" s="162"/>
      <c r="E1210" s="162"/>
      <c r="F1210" s="162"/>
      <c r="G1210" s="162"/>
      <c r="H1210" s="162"/>
      <c r="I1210" s="162"/>
      <c r="J1210" s="162"/>
      <c r="K1210" s="162"/>
      <c r="L1210" s="162"/>
      <c r="M1210" s="180"/>
      <c r="N1210" s="162"/>
      <c r="O1210" s="162"/>
      <c r="R1210" s="411"/>
      <c r="S1210" s="162"/>
      <c r="T1210" s="162"/>
      <c r="U1210" s="180"/>
      <c r="V1210" s="162"/>
      <c r="W1210" s="162"/>
      <c r="X1210" s="162"/>
      <c r="Y1210" s="162"/>
      <c r="Z1210" s="162"/>
      <c r="AA1210" s="162"/>
    </row>
    <row r="1211" spans="2:27" ht="15.75" x14ac:dyDescent="0.25">
      <c r="B1211" s="168">
        <v>16.170000000000002</v>
      </c>
      <c r="C1211" s="162" t="s">
        <v>968</v>
      </c>
      <c r="D1211" s="162"/>
      <c r="E1211" s="162"/>
      <c r="F1211" s="162"/>
      <c r="G1211" s="162"/>
      <c r="H1211" s="162"/>
      <c r="I1211" s="162"/>
      <c r="J1211" s="162"/>
      <c r="K1211" s="162"/>
      <c r="L1211" s="244"/>
      <c r="M1211" s="297"/>
      <c r="N1211" s="162"/>
      <c r="O1211" s="162"/>
      <c r="R1211" s="411"/>
      <c r="S1211" s="162"/>
      <c r="T1211" s="162"/>
      <c r="U1211" s="180"/>
      <c r="V1211" s="162"/>
      <c r="W1211" s="162"/>
      <c r="X1211" s="162"/>
      <c r="Y1211" s="162"/>
      <c r="Z1211" s="162"/>
      <c r="AA1211" s="162"/>
    </row>
    <row r="1212" spans="2:27" ht="15.75" customHeight="1" x14ac:dyDescent="0.25">
      <c r="B1212" s="168">
        <v>18</v>
      </c>
      <c r="C1212" s="172" t="s">
        <v>969</v>
      </c>
      <c r="D1212" s="172"/>
      <c r="E1212" s="172"/>
      <c r="F1212" s="172"/>
      <c r="G1212" s="172"/>
      <c r="H1212" s="172"/>
      <c r="I1212" s="172"/>
      <c r="J1212" s="172"/>
      <c r="K1212" s="172"/>
      <c r="L1212" s="172"/>
      <c r="M1212" s="248"/>
      <c r="N1212" s="172"/>
      <c r="O1212" s="172"/>
      <c r="R1212" s="406"/>
      <c r="S1212" s="172"/>
      <c r="T1212" s="172"/>
      <c r="U1212" s="248"/>
      <c r="V1212" s="172"/>
      <c r="W1212" s="172"/>
      <c r="X1212" s="172"/>
      <c r="Y1212" s="172"/>
      <c r="Z1212" s="172"/>
      <c r="AA1212" s="172"/>
    </row>
    <row r="1213" spans="2:27" ht="15.75" customHeight="1" x14ac:dyDescent="0.25">
      <c r="B1213" s="168">
        <v>19</v>
      </c>
      <c r="C1213" s="248" t="s">
        <v>970</v>
      </c>
      <c r="D1213" s="248"/>
      <c r="E1213" s="248"/>
      <c r="F1213" s="248"/>
      <c r="G1213" s="248"/>
      <c r="H1213" s="248"/>
      <c r="I1213" s="248"/>
      <c r="J1213" s="248"/>
      <c r="K1213" s="248"/>
      <c r="L1213" s="248"/>
      <c r="M1213" s="248"/>
      <c r="N1213" s="248"/>
      <c r="O1213" s="248"/>
      <c r="R1213" s="414"/>
      <c r="S1213" s="248"/>
      <c r="T1213" s="248"/>
      <c r="U1213" s="248"/>
      <c r="V1213" s="248"/>
      <c r="W1213" s="248"/>
      <c r="X1213" s="248"/>
      <c r="Y1213" s="248"/>
      <c r="Z1213" s="248"/>
      <c r="AA1213" s="248"/>
    </row>
    <row r="1214" spans="2:27" ht="15.75" x14ac:dyDescent="0.25">
      <c r="B1214" s="168">
        <v>20</v>
      </c>
      <c r="C1214" s="180" t="s">
        <v>971</v>
      </c>
      <c r="D1214" s="162"/>
      <c r="E1214" s="162"/>
      <c r="F1214" s="162"/>
      <c r="G1214" s="162"/>
      <c r="H1214" s="162"/>
      <c r="I1214" s="162"/>
      <c r="J1214" s="162"/>
      <c r="K1214" s="162"/>
      <c r="L1214" s="162"/>
      <c r="M1214" s="180"/>
      <c r="N1214" s="162"/>
      <c r="O1214" s="162"/>
      <c r="R1214" s="411"/>
      <c r="S1214" s="162"/>
      <c r="T1214" s="162"/>
      <c r="U1214" s="180"/>
      <c r="V1214" s="162"/>
      <c r="W1214" s="162"/>
      <c r="X1214" s="162"/>
      <c r="Y1214" s="162"/>
      <c r="Z1214" s="162"/>
      <c r="AA1214" s="162"/>
    </row>
    <row r="1215" spans="2:27" ht="15.75" x14ac:dyDescent="0.25">
      <c r="D1215" s="168"/>
      <c r="E1215" s="171"/>
      <c r="F1215" s="171"/>
      <c r="G1215" s="171"/>
      <c r="H1215" s="171"/>
      <c r="I1215" s="171"/>
      <c r="J1215" s="171"/>
      <c r="K1215" s="171"/>
      <c r="L1215" s="171"/>
      <c r="M1215" s="301"/>
      <c r="N1215" s="171"/>
      <c r="O1215" s="171"/>
      <c r="P1215" s="171"/>
      <c r="Q1215" s="415"/>
      <c r="R1215" s="415"/>
      <c r="S1215" s="171"/>
      <c r="T1215" s="171"/>
      <c r="U1215" s="301"/>
      <c r="V1215" s="171"/>
      <c r="W1215" s="171"/>
      <c r="X1215" s="171"/>
      <c r="Y1215" s="171"/>
      <c r="Z1215" s="171"/>
      <c r="AA1215" s="171"/>
    </row>
  </sheetData>
  <autoFilter ref="B10:AN1172"/>
  <mergeCells count="22">
    <mergeCell ref="C4:AD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11:T11"/>
    <mergeCell ref="AA9:AA10"/>
    <mergeCell ref="V9:V10"/>
    <mergeCell ref="W9:W10"/>
    <mergeCell ref="X9:X10"/>
    <mergeCell ref="Y9:Y10"/>
    <mergeCell ref="Z9:Z10"/>
    <mergeCell ref="O9:U9"/>
  </mergeCells>
  <conditionalFormatting sqref="AB871">
    <cfRule type="containsText" dxfId="1" priority="2" operator="containsText" text="ложь">
      <formula>NOT(ISERROR(SEARCH("ложь",AB871)))</formula>
    </cfRule>
  </conditionalFormatting>
  <conditionalFormatting sqref="AB872">
    <cfRule type="containsText" dxfId="0" priority="1" operator="containsText" text="ложь">
      <formula>NOT(ISERROR(SEARCH("ложь",AB872)))</formula>
    </cfRule>
  </conditionalFormatting>
  <hyperlinks>
    <hyperlink ref="D282" r:id="rId1" display="http://enstru.skc.kz/ru/ntru/detail/?kpved=33.12.11.14.10.00.00"/>
    <hyperlink ref="D506" r:id="rId2" display="http://enstru.skc.kz/ru/ntru/detail/?kpved=61.20.12.10.00.00.00"/>
    <hyperlink ref="D518" r:id="rId3" display="http://enstru.skc.kz/ru/ntru/detail/?kpved=61.20.11.10.00.00.00"/>
    <hyperlink ref="D520" r:id="rId4" display="http://enstru.skc.kz/ru/main.php "/>
    <hyperlink ref="D546" r:id="rId5" display="http://enstru.skc.kz/ru/main.php "/>
    <hyperlink ref="D664" r:id="rId6" display="http://enstru.skc.kz/ru/ntru/detail/?kpved=61.20.11.10.00.00.00"/>
  </hyperlinks>
  <pageMargins left="0" right="0" top="0.74803149606299213" bottom="0.27559055118110237" header="0.31496062992125984" footer="0.11811023622047245"/>
  <pageSetup scale="60" pageOrder="overThenDown" orientation="landscape" r:id="rId7"/>
  <headerFooter>
    <oddFooter>Страница  &amp;P из &amp;N</oddFooter>
  </headerFooter>
  <ignoredErrors>
    <ignoredError sqref="V150" numberStoredAsText="1"/>
    <ignoredError sqref="W1080 W1034 W1106 W11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Ussenbayeva</dc:creator>
  <cp:lastModifiedBy>Aigerim.Kua</cp:lastModifiedBy>
  <cp:lastPrinted>2015-07-27T03:16:10Z</cp:lastPrinted>
  <dcterms:created xsi:type="dcterms:W3CDTF">2014-04-04T07:17:19Z</dcterms:created>
  <dcterms:modified xsi:type="dcterms:W3CDTF">2016-02-01T08:29:44Z</dcterms:modified>
</cp:coreProperties>
</file>